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20490" windowHeight="7695" tabRatio="476" activeTab="8"/>
  </bookViews>
  <sheets>
    <sheet name="PL 1" sheetId="12" r:id="rId1"/>
    <sheet name="PL 2" sheetId="13" r:id="rId2"/>
    <sheet name="PL 3" sheetId="14" r:id="rId3"/>
    <sheet name="PL 4" sheetId="19" r:id="rId4"/>
    <sheet name="PL 5" sheetId="9" r:id="rId5"/>
    <sheet name="PL 6" sheetId="8" r:id="rId6"/>
    <sheet name="PL 7" sheetId="16" r:id="rId7"/>
    <sheet name="PL 8" sheetId="7" r:id="rId8"/>
    <sheet name="PL 9" sheetId="17" r:id="rId9"/>
    <sheet name="PL 10" sheetId="10" r:id="rId10"/>
    <sheet name="PL 11" sheetId="18" r:id="rId11"/>
    <sheet name="PL 12" sheetId="11" r:id="rId12"/>
  </sheets>
  <definedNames>
    <definedName name="_ftn1" localSheetId="0">'PL 1'!#REF!</definedName>
    <definedName name="_ftn2" localSheetId="1">'PL 2'!$B$69</definedName>
    <definedName name="_ftn3" localSheetId="1">'PL 2'!$B$305</definedName>
    <definedName name="_ftn4" localSheetId="1">'PL 2'!$B$309</definedName>
    <definedName name="_ftnref1" localSheetId="0">'PL 1'!$E$7</definedName>
    <definedName name="_ftnref2" localSheetId="1">'PL 2'!$B$12</definedName>
    <definedName name="_ftnref3" localSheetId="1">'PL 2'!#REF!</definedName>
    <definedName name="_ftnref4" localSheetId="1">'PL 2'!#REF!</definedName>
    <definedName name="_Hlk144389071" localSheetId="0">'PL 1'!$A$6</definedName>
    <definedName name="_xlnm.Print_Area" localSheetId="9">'PL 10'!$A$1:$D$59</definedName>
    <definedName name="_xlnm.Print_Area" localSheetId="1">'PL 2'!$A$1:$V$505</definedName>
    <definedName name="_xlnm.Print_Area" localSheetId="4">'PL 5'!$A$1:$N$190</definedName>
    <definedName name="_xlnm.Print_Area" localSheetId="5">'PL 6'!$A$1:$L$289</definedName>
    <definedName name="_xlnm.Print_Titles" localSheetId="9">'PL 10'!$6:$6</definedName>
    <definedName name="_xlnm.Print_Titles" localSheetId="2">'PL 3'!$6:$6</definedName>
    <definedName name="_xlnm.Print_Titles" localSheetId="3">'PL 4'!$8:$11</definedName>
    <definedName name="_xlnm.Print_Titles" localSheetId="4">'PL 5'!$7:$9</definedName>
    <definedName name="_xlnm.Print_Titles" localSheetId="5">'PL 6'!$7:$10</definedName>
    <definedName name="_xlnm.Print_Titles" localSheetId="7">'PL 8'!$6:$8</definedName>
  </definedNames>
  <calcPr calcId="144525"/>
</workbook>
</file>

<file path=xl/calcChain.xml><?xml version="1.0" encoding="utf-8"?>
<calcChain xmlns="http://schemas.openxmlformats.org/spreadsheetml/2006/main">
  <c r="A4" i="11" l="1"/>
  <c r="A4" i="18"/>
  <c r="A3" i="10"/>
  <c r="A3" i="7"/>
  <c r="A3" i="16"/>
  <c r="A4" i="8"/>
  <c r="A4" i="9"/>
  <c r="A5" i="19"/>
  <c r="A3" i="14"/>
  <c r="A4" i="13"/>
  <c r="L20" i="8" l="1"/>
  <c r="J20" i="8"/>
  <c r="O206" i="19"/>
  <c r="AA206" i="19" s="1"/>
  <c r="K206" i="19"/>
  <c r="S206" i="19" s="1"/>
  <c r="G206" i="19"/>
  <c r="C206" i="19"/>
  <c r="AA205" i="19"/>
  <c r="S205" i="19"/>
  <c r="G205" i="19"/>
  <c r="W205" i="19" s="1"/>
  <c r="C205" i="19"/>
  <c r="O204" i="19"/>
  <c r="AA204" i="19" s="1"/>
  <c r="K204" i="19"/>
  <c r="S204" i="19" s="1"/>
  <c r="G204" i="19"/>
  <c r="W204" i="19" s="1"/>
  <c r="C204" i="19"/>
  <c r="O203" i="19"/>
  <c r="AA203" i="19" s="1"/>
  <c r="K203" i="19"/>
  <c r="S203" i="19" s="1"/>
  <c r="G203" i="19"/>
  <c r="C203" i="19"/>
  <c r="O202" i="19"/>
  <c r="AA202" i="19" s="1"/>
  <c r="K202" i="19"/>
  <c r="S202" i="19" s="1"/>
  <c r="G202" i="19"/>
  <c r="C202" i="19"/>
  <c r="O201" i="19"/>
  <c r="AA201" i="19" s="1"/>
  <c r="K201" i="19"/>
  <c r="S201" i="19" s="1"/>
  <c r="G201" i="19"/>
  <c r="W201" i="19" s="1"/>
  <c r="C201" i="19"/>
  <c r="O200" i="19"/>
  <c r="K200" i="19"/>
  <c r="S200" i="19" s="1"/>
  <c r="G200" i="19"/>
  <c r="C200" i="19"/>
  <c r="O199" i="19"/>
  <c r="K199" i="19"/>
  <c r="S199" i="19" s="1"/>
  <c r="G199" i="19"/>
  <c r="C199" i="19"/>
  <c r="O198" i="19"/>
  <c r="K198" i="19"/>
  <c r="S198" i="19" s="1"/>
  <c r="G198" i="19"/>
  <c r="C198" i="19"/>
  <c r="O197" i="19"/>
  <c r="AA197" i="19" s="1"/>
  <c r="K197" i="19"/>
  <c r="S197" i="19" s="1"/>
  <c r="G197" i="19"/>
  <c r="W197" i="19" s="1"/>
  <c r="C197" i="19"/>
  <c r="O196" i="19"/>
  <c r="AA196" i="19" s="1"/>
  <c r="K196" i="19"/>
  <c r="S196" i="19" s="1"/>
  <c r="G196" i="19"/>
  <c r="W196" i="19" s="1"/>
  <c r="C196" i="19"/>
  <c r="O195" i="19"/>
  <c r="K195" i="19"/>
  <c r="S195" i="19" s="1"/>
  <c r="G195" i="19"/>
  <c r="C195" i="19"/>
  <c r="O194" i="19"/>
  <c r="K194" i="19"/>
  <c r="S194" i="19" s="1"/>
  <c r="G194" i="19"/>
  <c r="C194" i="19"/>
  <c r="O193" i="19"/>
  <c r="AA193" i="19" s="1"/>
  <c r="K193" i="19"/>
  <c r="S193" i="19" s="1"/>
  <c r="G193" i="19"/>
  <c r="C193" i="19"/>
  <c r="O192" i="19"/>
  <c r="K192" i="19"/>
  <c r="S192" i="19" s="1"/>
  <c r="G192" i="19"/>
  <c r="C192" i="19"/>
  <c r="O191" i="19"/>
  <c r="K191" i="19"/>
  <c r="S191" i="19" s="1"/>
  <c r="G191" i="19"/>
  <c r="C191" i="19"/>
  <c r="G190" i="19"/>
  <c r="C190" i="19"/>
  <c r="G189" i="19"/>
  <c r="C189" i="19"/>
  <c r="S188" i="19"/>
  <c r="O188" i="19"/>
  <c r="AA188" i="19" s="1"/>
  <c r="G188" i="19"/>
  <c r="C188" i="19"/>
  <c r="R187" i="19"/>
  <c r="Q187" i="19"/>
  <c r="P187" i="19"/>
  <c r="L187" i="19"/>
  <c r="K187" i="19" s="1"/>
  <c r="H187" i="19"/>
  <c r="G187" i="19" s="1"/>
  <c r="F187" i="19"/>
  <c r="D187" i="19"/>
  <c r="O186" i="19"/>
  <c r="AA186" i="19" s="1"/>
  <c r="K186" i="19"/>
  <c r="S186" i="19" s="1"/>
  <c r="G186" i="19"/>
  <c r="C186" i="19"/>
  <c r="O185" i="19"/>
  <c r="AA185" i="19" s="1"/>
  <c r="K185" i="19"/>
  <c r="S185" i="19" s="1"/>
  <c r="G185" i="19"/>
  <c r="C185" i="19"/>
  <c r="O184" i="19"/>
  <c r="AA184" i="19" s="1"/>
  <c r="K184" i="19"/>
  <c r="S184" i="19" s="1"/>
  <c r="G184" i="19"/>
  <c r="C184" i="19"/>
  <c r="O183" i="19"/>
  <c r="K183" i="19"/>
  <c r="S183" i="19" s="1"/>
  <c r="G183" i="19"/>
  <c r="C183" i="19"/>
  <c r="O182" i="19"/>
  <c r="AA182" i="19" s="1"/>
  <c r="K182" i="19"/>
  <c r="S182" i="19" s="1"/>
  <c r="G182" i="19"/>
  <c r="C182" i="19"/>
  <c r="AA181" i="19"/>
  <c r="S181" i="19"/>
  <c r="O181" i="19"/>
  <c r="K181" i="19"/>
  <c r="G181" i="19"/>
  <c r="W181" i="19" s="1"/>
  <c r="C181" i="19"/>
  <c r="O180" i="19"/>
  <c r="K180" i="19"/>
  <c r="S180" i="19" s="1"/>
  <c r="G180" i="19"/>
  <c r="C180" i="19"/>
  <c r="O179" i="19"/>
  <c r="K179" i="19"/>
  <c r="S179" i="19" s="1"/>
  <c r="G179" i="19"/>
  <c r="C179" i="19"/>
  <c r="O178" i="19"/>
  <c r="K178" i="19"/>
  <c r="S178" i="19" s="1"/>
  <c r="G178" i="19"/>
  <c r="C178" i="19"/>
  <c r="O177" i="19"/>
  <c r="AA177" i="19" s="1"/>
  <c r="K177" i="19"/>
  <c r="S177" i="19" s="1"/>
  <c r="G177" i="19"/>
  <c r="C177" i="19"/>
  <c r="O176" i="19"/>
  <c r="AA176" i="19" s="1"/>
  <c r="K176" i="19"/>
  <c r="S176" i="19" s="1"/>
  <c r="G176" i="19"/>
  <c r="W176" i="19" s="1"/>
  <c r="C176" i="19"/>
  <c r="O175" i="19"/>
  <c r="K175" i="19"/>
  <c r="S175" i="19" s="1"/>
  <c r="G175" i="19"/>
  <c r="C175" i="19"/>
  <c r="R174" i="19"/>
  <c r="Q174" i="19"/>
  <c r="P174" i="19"/>
  <c r="L174" i="19"/>
  <c r="H174" i="19"/>
  <c r="F174" i="19"/>
  <c r="D174" i="19"/>
  <c r="O172" i="19"/>
  <c r="AA172" i="19" s="1"/>
  <c r="K172" i="19"/>
  <c r="S172" i="19" s="1"/>
  <c r="G172" i="19"/>
  <c r="C172" i="19"/>
  <c r="O171" i="19"/>
  <c r="AA171" i="19" s="1"/>
  <c r="K171" i="19"/>
  <c r="S171" i="19" s="1"/>
  <c r="G171" i="19"/>
  <c r="C171" i="19"/>
  <c r="O170" i="19"/>
  <c r="AA170" i="19" s="1"/>
  <c r="K170" i="19"/>
  <c r="S170" i="19" s="1"/>
  <c r="G170" i="19"/>
  <c r="W170" i="19" s="1"/>
  <c r="C170" i="19"/>
  <c r="O169" i="19"/>
  <c r="K169" i="19"/>
  <c r="S169" i="19" s="1"/>
  <c r="G169" i="19"/>
  <c r="C169" i="19"/>
  <c r="O168" i="19"/>
  <c r="AA168" i="19" s="1"/>
  <c r="K168" i="19"/>
  <c r="S168" i="19" s="1"/>
  <c r="G168" i="19"/>
  <c r="C168" i="19"/>
  <c r="R167" i="19"/>
  <c r="Q167" i="19"/>
  <c r="P167" i="19"/>
  <c r="L167" i="19"/>
  <c r="K167" i="19" s="1"/>
  <c r="S167" i="19" s="1"/>
  <c r="H167" i="19"/>
  <c r="G167" i="19" s="1"/>
  <c r="F167" i="19"/>
  <c r="D167" i="19"/>
  <c r="C167" i="19"/>
  <c r="O166" i="19"/>
  <c r="K166" i="19"/>
  <c r="S166" i="19" s="1"/>
  <c r="G166" i="19"/>
  <c r="C166" i="19"/>
  <c r="R165" i="19"/>
  <c r="Q165" i="19"/>
  <c r="P165" i="19"/>
  <c r="L165" i="19"/>
  <c r="K165" i="19" s="1"/>
  <c r="H165" i="19"/>
  <c r="G165" i="19" s="1"/>
  <c r="F165" i="19"/>
  <c r="D165" i="19"/>
  <c r="C165" i="19" s="1"/>
  <c r="O164" i="19"/>
  <c r="AA164" i="19" s="1"/>
  <c r="K164" i="19"/>
  <c r="S164" i="19" s="1"/>
  <c r="G164" i="19"/>
  <c r="C164" i="19"/>
  <c r="O163" i="19"/>
  <c r="K163" i="19"/>
  <c r="S163" i="19" s="1"/>
  <c r="G163" i="19"/>
  <c r="C163" i="19"/>
  <c r="O162" i="19"/>
  <c r="AA162" i="19" s="1"/>
  <c r="K162" i="19"/>
  <c r="S162" i="19" s="1"/>
  <c r="G162" i="19"/>
  <c r="C162" i="19"/>
  <c r="R161" i="19"/>
  <c r="P161" i="19"/>
  <c r="O161" i="19" s="1"/>
  <c r="L161" i="19"/>
  <c r="K161" i="19" s="1"/>
  <c r="H161" i="19"/>
  <c r="G161" i="19"/>
  <c r="F161" i="19"/>
  <c r="D161" i="19"/>
  <c r="O160" i="19"/>
  <c r="AA160" i="19" s="1"/>
  <c r="K160" i="19"/>
  <c r="S160" i="19" s="1"/>
  <c r="G160" i="19"/>
  <c r="C160" i="19"/>
  <c r="O159" i="19"/>
  <c r="AA159" i="19" s="1"/>
  <c r="K159" i="19"/>
  <c r="S159" i="19" s="1"/>
  <c r="H159" i="19"/>
  <c r="G159" i="19" s="1"/>
  <c r="C159" i="19"/>
  <c r="O158" i="19"/>
  <c r="AA158" i="19" s="1"/>
  <c r="K158" i="19"/>
  <c r="S158" i="19" s="1"/>
  <c r="G158" i="19"/>
  <c r="C158" i="19"/>
  <c r="O157" i="19"/>
  <c r="AA157" i="19" s="1"/>
  <c r="K157" i="19"/>
  <c r="S157" i="19" s="1"/>
  <c r="G157" i="19"/>
  <c r="C157" i="19"/>
  <c r="R156" i="19"/>
  <c r="Q156" i="19"/>
  <c r="P156" i="19"/>
  <c r="L156" i="19"/>
  <c r="K156" i="19"/>
  <c r="H156" i="19"/>
  <c r="G156" i="19" s="1"/>
  <c r="F156" i="19"/>
  <c r="D156" i="19"/>
  <c r="AA155" i="19"/>
  <c r="O155" i="19"/>
  <c r="K155" i="19"/>
  <c r="S155" i="19" s="1"/>
  <c r="G155" i="19"/>
  <c r="W155" i="19" s="1"/>
  <c r="C155" i="19"/>
  <c r="O154" i="19"/>
  <c r="K154" i="19"/>
  <c r="S154" i="19" s="1"/>
  <c r="G154" i="19"/>
  <c r="C154" i="19"/>
  <c r="R153" i="19"/>
  <c r="P153" i="19"/>
  <c r="L153" i="19"/>
  <c r="K153" i="19"/>
  <c r="H153" i="19"/>
  <c r="G153" i="19" s="1"/>
  <c r="F153" i="19"/>
  <c r="D153" i="19"/>
  <c r="C153" i="19" s="1"/>
  <c r="O152" i="19"/>
  <c r="AA152" i="19" s="1"/>
  <c r="K152" i="19"/>
  <c r="S152" i="19" s="1"/>
  <c r="G152" i="19"/>
  <c r="C152" i="19"/>
  <c r="O151" i="19"/>
  <c r="W151" i="19" s="1"/>
  <c r="K151" i="19"/>
  <c r="S151" i="19" s="1"/>
  <c r="G151" i="19"/>
  <c r="C151" i="19"/>
  <c r="O150" i="19"/>
  <c r="AA150" i="19" s="1"/>
  <c r="K150" i="19"/>
  <c r="S150" i="19" s="1"/>
  <c r="G150" i="19"/>
  <c r="C150" i="19"/>
  <c r="O149" i="19"/>
  <c r="AA149" i="19" s="1"/>
  <c r="K149" i="19"/>
  <c r="S149" i="19" s="1"/>
  <c r="G149" i="19"/>
  <c r="C149" i="19"/>
  <c r="S148" i="19"/>
  <c r="O148" i="19"/>
  <c r="K148" i="19"/>
  <c r="G148" i="19"/>
  <c r="C148" i="19"/>
  <c r="O147" i="19"/>
  <c r="W147" i="19" s="1"/>
  <c r="K147" i="19"/>
  <c r="S147" i="19" s="1"/>
  <c r="G147" i="19"/>
  <c r="C147" i="19"/>
  <c r="AA146" i="19"/>
  <c r="O146" i="19"/>
  <c r="K146" i="19"/>
  <c r="S146" i="19" s="1"/>
  <c r="G146" i="19"/>
  <c r="C146" i="19"/>
  <c r="P145" i="19"/>
  <c r="O145" i="19" s="1"/>
  <c r="AA145" i="19" s="1"/>
  <c r="L145" i="19"/>
  <c r="L142" i="19" s="1"/>
  <c r="K145" i="19"/>
  <c r="G145" i="19"/>
  <c r="W145" i="19" s="1"/>
  <c r="C145" i="19"/>
  <c r="O144" i="19"/>
  <c r="W144" i="19" s="1"/>
  <c r="K144" i="19"/>
  <c r="S144" i="19" s="1"/>
  <c r="G144" i="19"/>
  <c r="C144" i="19"/>
  <c r="O143" i="19"/>
  <c r="AA143" i="19" s="1"/>
  <c r="K143" i="19"/>
  <c r="S143" i="19" s="1"/>
  <c r="G143" i="19"/>
  <c r="C143" i="19"/>
  <c r="R142" i="19"/>
  <c r="Q142" i="19"/>
  <c r="H142" i="19"/>
  <c r="G142" i="19" s="1"/>
  <c r="F142" i="19"/>
  <c r="D142" i="19"/>
  <c r="E141" i="19"/>
  <c r="O140" i="19"/>
  <c r="AA140" i="19" s="1"/>
  <c r="K140" i="19"/>
  <c r="S140" i="19" s="1"/>
  <c r="G140" i="19"/>
  <c r="C140" i="19"/>
  <c r="O139" i="19"/>
  <c r="K139" i="19"/>
  <c r="S139" i="19" s="1"/>
  <c r="G139" i="19"/>
  <c r="C139" i="19"/>
  <c r="O138" i="19"/>
  <c r="W138" i="19" s="1"/>
  <c r="K138" i="19"/>
  <c r="S138" i="19" s="1"/>
  <c r="G138" i="19"/>
  <c r="C138" i="19"/>
  <c r="R137" i="19"/>
  <c r="Q137" i="19"/>
  <c r="P137" i="19"/>
  <c r="P126" i="19" s="1"/>
  <c r="L137" i="19"/>
  <c r="K137" i="19"/>
  <c r="H137" i="19"/>
  <c r="G137" i="19" s="1"/>
  <c r="F137" i="19"/>
  <c r="E137" i="19"/>
  <c r="D137" i="19"/>
  <c r="C137" i="19" s="1"/>
  <c r="O136" i="19"/>
  <c r="AA136" i="19" s="1"/>
  <c r="K136" i="19"/>
  <c r="S136" i="19" s="1"/>
  <c r="G136" i="19"/>
  <c r="C136" i="19"/>
  <c r="O135" i="19"/>
  <c r="AA135" i="19" s="1"/>
  <c r="K135" i="19"/>
  <c r="S135" i="19" s="1"/>
  <c r="G135" i="19"/>
  <c r="C135" i="19"/>
  <c r="AA134" i="19"/>
  <c r="O134" i="19"/>
  <c r="K134" i="19"/>
  <c r="S134" i="19" s="1"/>
  <c r="G134" i="19"/>
  <c r="C134" i="19"/>
  <c r="O133" i="19"/>
  <c r="AA133" i="19" s="1"/>
  <c r="K133" i="19"/>
  <c r="S133" i="19" s="1"/>
  <c r="G133" i="19"/>
  <c r="C133" i="19"/>
  <c r="O132" i="19"/>
  <c r="AA132" i="19" s="1"/>
  <c r="K132" i="19"/>
  <c r="S132" i="19" s="1"/>
  <c r="G132" i="19"/>
  <c r="C132" i="19"/>
  <c r="O131" i="19"/>
  <c r="K131" i="19"/>
  <c r="S131" i="19" s="1"/>
  <c r="G131" i="19"/>
  <c r="C131" i="19"/>
  <c r="O130" i="19"/>
  <c r="W130" i="19" s="1"/>
  <c r="K130" i="19"/>
  <c r="S130" i="19" s="1"/>
  <c r="G130" i="19"/>
  <c r="C130" i="19"/>
  <c r="O129" i="19"/>
  <c r="W129" i="19" s="1"/>
  <c r="K129" i="19"/>
  <c r="S129" i="19" s="1"/>
  <c r="G129" i="19"/>
  <c r="C129" i="19"/>
  <c r="O128" i="19"/>
  <c r="AA128" i="19" s="1"/>
  <c r="K128" i="19"/>
  <c r="S128" i="19" s="1"/>
  <c r="G128" i="19"/>
  <c r="C128" i="19"/>
  <c r="R127" i="19"/>
  <c r="R126" i="19" s="1"/>
  <c r="Q127" i="19"/>
  <c r="P127" i="19"/>
  <c r="L127" i="19"/>
  <c r="K127" i="19" s="1"/>
  <c r="S127" i="19" s="1"/>
  <c r="H127" i="19"/>
  <c r="H126" i="19" s="1"/>
  <c r="G126" i="19" s="1"/>
  <c r="F127" i="19"/>
  <c r="F126" i="19" s="1"/>
  <c r="E127" i="19"/>
  <c r="E126" i="19" s="1"/>
  <c r="D127" i="19"/>
  <c r="C127" i="19" s="1"/>
  <c r="O125" i="19"/>
  <c r="AA125" i="19" s="1"/>
  <c r="K125" i="19"/>
  <c r="S125" i="19" s="1"/>
  <c r="G125" i="19"/>
  <c r="C125" i="19"/>
  <c r="O124" i="19"/>
  <c r="AA124" i="19" s="1"/>
  <c r="K124" i="19"/>
  <c r="S124" i="19" s="1"/>
  <c r="G124" i="19"/>
  <c r="C124" i="19"/>
  <c r="R123" i="19"/>
  <c r="O123" i="19" s="1"/>
  <c r="Q123" i="19"/>
  <c r="P123" i="19"/>
  <c r="L123" i="19"/>
  <c r="K123" i="19"/>
  <c r="S123" i="19" s="1"/>
  <c r="H123" i="19"/>
  <c r="G123" i="19" s="1"/>
  <c r="F123" i="19"/>
  <c r="D123" i="19"/>
  <c r="O122" i="19"/>
  <c r="K122" i="19"/>
  <c r="S122" i="19" s="1"/>
  <c r="G122" i="19"/>
  <c r="C122" i="19"/>
  <c r="O121" i="19"/>
  <c r="AA121" i="19" s="1"/>
  <c r="K121" i="19"/>
  <c r="S121" i="19" s="1"/>
  <c r="G121" i="19"/>
  <c r="C121" i="19"/>
  <c r="R120" i="19"/>
  <c r="Q120" i="19"/>
  <c r="P120" i="19"/>
  <c r="L120" i="19"/>
  <c r="K120" i="19" s="1"/>
  <c r="H120" i="19"/>
  <c r="G120" i="19" s="1"/>
  <c r="F120" i="19"/>
  <c r="E120" i="19"/>
  <c r="D120" i="19"/>
  <c r="C120" i="19"/>
  <c r="O119" i="19"/>
  <c r="AA119" i="19" s="1"/>
  <c r="K119" i="19"/>
  <c r="S119" i="19" s="1"/>
  <c r="G119" i="19"/>
  <c r="C119" i="19"/>
  <c r="Q118" i="19"/>
  <c r="O118" i="19" s="1"/>
  <c r="AA118" i="19" s="1"/>
  <c r="K118" i="19"/>
  <c r="S118" i="19" s="1"/>
  <c r="G118" i="19"/>
  <c r="C118" i="19"/>
  <c r="O117" i="19"/>
  <c r="AA117" i="19" s="1"/>
  <c r="K117" i="19"/>
  <c r="S117" i="19" s="1"/>
  <c r="G117" i="19"/>
  <c r="C117" i="19"/>
  <c r="O116" i="19"/>
  <c r="AA116" i="19" s="1"/>
  <c r="K116" i="19"/>
  <c r="S116" i="19" s="1"/>
  <c r="G116" i="19"/>
  <c r="C116" i="19"/>
  <c r="O115" i="19"/>
  <c r="W115" i="19" s="1"/>
  <c r="K115" i="19"/>
  <c r="S115" i="19" s="1"/>
  <c r="G115" i="19"/>
  <c r="C115" i="19"/>
  <c r="O114" i="19"/>
  <c r="AA114" i="19" s="1"/>
  <c r="K114" i="19"/>
  <c r="S114" i="19" s="1"/>
  <c r="G114" i="19"/>
  <c r="C114" i="19"/>
  <c r="O113" i="19"/>
  <c r="AA113" i="19" s="1"/>
  <c r="K113" i="19"/>
  <c r="S113" i="19" s="1"/>
  <c r="G113" i="19"/>
  <c r="C113" i="19"/>
  <c r="O112" i="19"/>
  <c r="AA112" i="19" s="1"/>
  <c r="K112" i="19"/>
  <c r="S112" i="19" s="1"/>
  <c r="G112" i="19"/>
  <c r="C112" i="19"/>
  <c r="O111" i="19"/>
  <c r="AA111" i="19" s="1"/>
  <c r="K111" i="19"/>
  <c r="S111" i="19" s="1"/>
  <c r="G111" i="19"/>
  <c r="C111" i="19"/>
  <c r="O110" i="19"/>
  <c r="W110" i="19" s="1"/>
  <c r="K110" i="19"/>
  <c r="S110" i="19" s="1"/>
  <c r="G110" i="19"/>
  <c r="C110" i="19"/>
  <c r="O109" i="19"/>
  <c r="AA109" i="19" s="1"/>
  <c r="K109" i="19"/>
  <c r="S109" i="19" s="1"/>
  <c r="G109" i="19"/>
  <c r="C109" i="19"/>
  <c r="O108" i="19"/>
  <c r="AA108" i="19" s="1"/>
  <c r="K108" i="19"/>
  <c r="S108" i="19" s="1"/>
  <c r="G108" i="19"/>
  <c r="C108" i="19"/>
  <c r="R107" i="19"/>
  <c r="O107" i="19" s="1"/>
  <c r="Q107" i="19"/>
  <c r="P107" i="19"/>
  <c r="P106" i="19" s="1"/>
  <c r="L107" i="19"/>
  <c r="L106" i="19" s="1"/>
  <c r="K106" i="19" s="1"/>
  <c r="K107" i="19"/>
  <c r="S107" i="19" s="1"/>
  <c r="H107" i="19"/>
  <c r="G107" i="19" s="1"/>
  <c r="F107" i="19"/>
  <c r="E107" i="19"/>
  <c r="E106" i="19" s="1"/>
  <c r="D107" i="19"/>
  <c r="D106" i="19" s="1"/>
  <c r="O105" i="19"/>
  <c r="AA105" i="19" s="1"/>
  <c r="K105" i="19"/>
  <c r="S105" i="19" s="1"/>
  <c r="G105" i="19"/>
  <c r="C105" i="19"/>
  <c r="O104" i="19"/>
  <c r="AA104" i="19" s="1"/>
  <c r="K104" i="19"/>
  <c r="S104" i="19" s="1"/>
  <c r="G104" i="19"/>
  <c r="C104" i="19"/>
  <c r="O103" i="19"/>
  <c r="AA103" i="19" s="1"/>
  <c r="K103" i="19"/>
  <c r="S103" i="19" s="1"/>
  <c r="G103" i="19"/>
  <c r="C103" i="19"/>
  <c r="AA102" i="19"/>
  <c r="O102" i="19"/>
  <c r="K102" i="19"/>
  <c r="S102" i="19" s="1"/>
  <c r="G102" i="19"/>
  <c r="C102" i="19"/>
  <c r="S101" i="19"/>
  <c r="O101" i="19"/>
  <c r="AA101" i="19" s="1"/>
  <c r="G101" i="19"/>
  <c r="C101" i="19"/>
  <c r="S100" i="19"/>
  <c r="O100" i="19"/>
  <c r="AA100" i="19" s="1"/>
  <c r="G100" i="19"/>
  <c r="C100" i="19"/>
  <c r="S99" i="19"/>
  <c r="O99" i="19"/>
  <c r="AA99" i="19" s="1"/>
  <c r="G99" i="19"/>
  <c r="C99" i="19"/>
  <c r="O98" i="19"/>
  <c r="AA98" i="19" s="1"/>
  <c r="K98" i="19"/>
  <c r="S98" i="19" s="1"/>
  <c r="G98" i="19"/>
  <c r="C98" i="19"/>
  <c r="R97" i="19"/>
  <c r="Q97" i="19"/>
  <c r="P97" i="19"/>
  <c r="L97" i="19"/>
  <c r="K97" i="19"/>
  <c r="H97" i="19"/>
  <c r="G97" i="19" s="1"/>
  <c r="F97" i="19"/>
  <c r="E97" i="19"/>
  <c r="D97" i="19"/>
  <c r="O96" i="19"/>
  <c r="W96" i="19" s="1"/>
  <c r="K96" i="19"/>
  <c r="S96" i="19" s="1"/>
  <c r="G96" i="19"/>
  <c r="C96" i="19"/>
  <c r="AA95" i="19"/>
  <c r="O95" i="19"/>
  <c r="K95" i="19"/>
  <c r="S95" i="19" s="1"/>
  <c r="G95" i="19"/>
  <c r="W95" i="19" s="1"/>
  <c r="C95" i="19"/>
  <c r="O94" i="19"/>
  <c r="K94" i="19"/>
  <c r="S94" i="19" s="1"/>
  <c r="G94" i="19"/>
  <c r="C94" i="19"/>
  <c r="O93" i="19"/>
  <c r="AA93" i="19" s="1"/>
  <c r="K93" i="19"/>
  <c r="S93" i="19" s="1"/>
  <c r="G93" i="19"/>
  <c r="C93" i="19"/>
  <c r="AA92" i="19"/>
  <c r="O92" i="19"/>
  <c r="K92" i="19"/>
  <c r="S92" i="19" s="1"/>
  <c r="G92" i="19"/>
  <c r="C92" i="19"/>
  <c r="O91" i="19"/>
  <c r="K91" i="19"/>
  <c r="G91" i="19"/>
  <c r="C91" i="19"/>
  <c r="O90" i="19"/>
  <c r="K90" i="19"/>
  <c r="S90" i="19" s="1"/>
  <c r="G90" i="19"/>
  <c r="C90" i="19"/>
  <c r="O89" i="19"/>
  <c r="W89" i="19" s="1"/>
  <c r="K89" i="19"/>
  <c r="S89" i="19" s="1"/>
  <c r="G89" i="19"/>
  <c r="C89" i="19"/>
  <c r="S88" i="19"/>
  <c r="O88" i="19"/>
  <c r="AA88" i="19" s="1"/>
  <c r="K88" i="19"/>
  <c r="G88" i="19"/>
  <c r="C88" i="19"/>
  <c r="Q87" i="19"/>
  <c r="P87" i="19"/>
  <c r="L87" i="19"/>
  <c r="H87" i="19"/>
  <c r="G87" i="19" s="1"/>
  <c r="F87" i="19"/>
  <c r="F86" i="19" s="1"/>
  <c r="E87" i="19"/>
  <c r="D87" i="19"/>
  <c r="P86" i="19"/>
  <c r="O84" i="19"/>
  <c r="AA84" i="19" s="1"/>
  <c r="K84" i="19"/>
  <c r="S84" i="19" s="1"/>
  <c r="G84" i="19"/>
  <c r="C84" i="19"/>
  <c r="O83" i="19"/>
  <c r="AA83" i="19" s="1"/>
  <c r="K83" i="19"/>
  <c r="S83" i="19" s="1"/>
  <c r="G83" i="19"/>
  <c r="C83" i="19"/>
  <c r="O82" i="19"/>
  <c r="K82" i="19"/>
  <c r="S82" i="19" s="1"/>
  <c r="G82" i="19"/>
  <c r="C82" i="19"/>
  <c r="O81" i="19"/>
  <c r="AA81" i="19" s="1"/>
  <c r="K81" i="19"/>
  <c r="S81" i="19" s="1"/>
  <c r="G81" i="19"/>
  <c r="C81" i="19"/>
  <c r="O80" i="19"/>
  <c r="AA80" i="19" s="1"/>
  <c r="K80" i="19"/>
  <c r="S80" i="19" s="1"/>
  <c r="G80" i="19"/>
  <c r="C80" i="19"/>
  <c r="O79" i="19"/>
  <c r="AA79" i="19" s="1"/>
  <c r="K79" i="19"/>
  <c r="S79" i="19" s="1"/>
  <c r="G79" i="19"/>
  <c r="C79" i="19"/>
  <c r="O78" i="19"/>
  <c r="AA78" i="19" s="1"/>
  <c r="K78" i="19"/>
  <c r="S78" i="19" s="1"/>
  <c r="G78" i="19"/>
  <c r="C78" i="19"/>
  <c r="R77" i="19"/>
  <c r="Q77" i="19"/>
  <c r="P77" i="19"/>
  <c r="L77" i="19"/>
  <c r="K77" i="19" s="1"/>
  <c r="H77" i="19"/>
  <c r="G77" i="19" s="1"/>
  <c r="F77" i="19"/>
  <c r="E77" i="19"/>
  <c r="D77" i="19"/>
  <c r="O76" i="19"/>
  <c r="AA76" i="19" s="1"/>
  <c r="K76" i="19"/>
  <c r="S76" i="19" s="1"/>
  <c r="G76" i="19"/>
  <c r="C76" i="19"/>
  <c r="O75" i="19"/>
  <c r="AA75" i="19" s="1"/>
  <c r="K75" i="19"/>
  <c r="S75" i="19" s="1"/>
  <c r="G75" i="19"/>
  <c r="C75" i="19"/>
  <c r="O74" i="19"/>
  <c r="AA74" i="19" s="1"/>
  <c r="K74" i="19"/>
  <c r="S74" i="19" s="1"/>
  <c r="G74" i="19"/>
  <c r="C74" i="19"/>
  <c r="O73" i="19"/>
  <c r="AA73" i="19" s="1"/>
  <c r="K73" i="19"/>
  <c r="S73" i="19" s="1"/>
  <c r="G73" i="19"/>
  <c r="C73" i="19"/>
  <c r="S72" i="19"/>
  <c r="O72" i="19"/>
  <c r="AA72" i="19" s="1"/>
  <c r="K72" i="19"/>
  <c r="G72" i="19"/>
  <c r="C72" i="19"/>
  <c r="O71" i="19"/>
  <c r="AA71" i="19" s="1"/>
  <c r="K71" i="19"/>
  <c r="S71" i="19" s="1"/>
  <c r="G71" i="19"/>
  <c r="C71" i="19"/>
  <c r="R70" i="19"/>
  <c r="Q70" i="19"/>
  <c r="P70" i="19"/>
  <c r="L70" i="19"/>
  <c r="K70" i="19" s="1"/>
  <c r="S70" i="19" s="1"/>
  <c r="H70" i="19"/>
  <c r="G70" i="19" s="1"/>
  <c r="F70" i="19"/>
  <c r="E70" i="19"/>
  <c r="D70" i="19"/>
  <c r="AA69" i="19"/>
  <c r="K69" i="19"/>
  <c r="S69" i="19" s="1"/>
  <c r="G69" i="19"/>
  <c r="W69" i="19" s="1"/>
  <c r="C69" i="19"/>
  <c r="O68" i="19"/>
  <c r="K68" i="19"/>
  <c r="S68" i="19" s="1"/>
  <c r="G68" i="19"/>
  <c r="C68" i="19"/>
  <c r="O67" i="19"/>
  <c r="K67" i="19"/>
  <c r="S67" i="19" s="1"/>
  <c r="G67" i="19"/>
  <c r="C67" i="19"/>
  <c r="O66" i="19"/>
  <c r="AA66" i="19" s="1"/>
  <c r="K66" i="19"/>
  <c r="S66" i="19" s="1"/>
  <c r="G66" i="19"/>
  <c r="C66" i="19"/>
  <c r="R65" i="19"/>
  <c r="Q65" i="19"/>
  <c r="P65" i="19"/>
  <c r="O65" i="19" s="1"/>
  <c r="L65" i="19"/>
  <c r="K65" i="19" s="1"/>
  <c r="H65" i="19"/>
  <c r="G65" i="19"/>
  <c r="F65" i="19"/>
  <c r="E65" i="19"/>
  <c r="D65" i="19"/>
  <c r="O64" i="19"/>
  <c r="AA64" i="19" s="1"/>
  <c r="K64" i="19"/>
  <c r="S64" i="19" s="1"/>
  <c r="G64" i="19"/>
  <c r="C64" i="19"/>
  <c r="O60" i="19"/>
  <c r="K60" i="19"/>
  <c r="S60" i="19" s="1"/>
  <c r="G60" i="19"/>
  <c r="C60" i="19"/>
  <c r="O59" i="19"/>
  <c r="W59" i="19" s="1"/>
  <c r="K59" i="19"/>
  <c r="S59" i="19" s="1"/>
  <c r="G59" i="19"/>
  <c r="C59" i="19"/>
  <c r="R58" i="19"/>
  <c r="Q58" i="19"/>
  <c r="P58" i="19"/>
  <c r="L58" i="19"/>
  <c r="K58" i="19"/>
  <c r="S58" i="19" s="1"/>
  <c r="H58" i="19"/>
  <c r="G58" i="19" s="1"/>
  <c r="F58" i="19"/>
  <c r="E58" i="19"/>
  <c r="D58" i="19"/>
  <c r="O57" i="19"/>
  <c r="AA57" i="19" s="1"/>
  <c r="K57" i="19"/>
  <c r="S57" i="19" s="1"/>
  <c r="G57" i="19"/>
  <c r="C57" i="19"/>
  <c r="O56" i="19"/>
  <c r="AA56" i="19" s="1"/>
  <c r="K56" i="19"/>
  <c r="S56" i="19" s="1"/>
  <c r="G56" i="19"/>
  <c r="C56" i="19"/>
  <c r="O55" i="19"/>
  <c r="AA55" i="19" s="1"/>
  <c r="K55" i="19"/>
  <c r="S55" i="19" s="1"/>
  <c r="G55" i="19"/>
  <c r="C55" i="19"/>
  <c r="O54" i="19"/>
  <c r="K54" i="19"/>
  <c r="S54" i="19" s="1"/>
  <c r="G54" i="19"/>
  <c r="C54" i="19"/>
  <c r="O53" i="19"/>
  <c r="AA53" i="19" s="1"/>
  <c r="K53" i="19"/>
  <c r="S53" i="19" s="1"/>
  <c r="G53" i="19"/>
  <c r="C53" i="19"/>
  <c r="O52" i="19"/>
  <c r="K52" i="19"/>
  <c r="S52" i="19" s="1"/>
  <c r="G52" i="19"/>
  <c r="C52" i="19"/>
  <c r="O51" i="19"/>
  <c r="K51" i="19"/>
  <c r="S51" i="19" s="1"/>
  <c r="G51" i="19"/>
  <c r="C51" i="19"/>
  <c r="O50" i="19"/>
  <c r="AA50" i="19" s="1"/>
  <c r="K50" i="19"/>
  <c r="S50" i="19" s="1"/>
  <c r="G50" i="19"/>
  <c r="C50" i="19"/>
  <c r="O49" i="19"/>
  <c r="AA49" i="19" s="1"/>
  <c r="K49" i="19"/>
  <c r="S49" i="19" s="1"/>
  <c r="G49" i="19"/>
  <c r="C49" i="19"/>
  <c r="O48" i="19"/>
  <c r="AA48" i="19" s="1"/>
  <c r="K48" i="19"/>
  <c r="S48" i="19" s="1"/>
  <c r="G48" i="19"/>
  <c r="C48" i="19"/>
  <c r="O47" i="19"/>
  <c r="K47" i="19"/>
  <c r="S47" i="19" s="1"/>
  <c r="G47" i="19"/>
  <c r="C47" i="19"/>
  <c r="O46" i="19"/>
  <c r="AA46" i="19" s="1"/>
  <c r="K46" i="19"/>
  <c r="S46" i="19" s="1"/>
  <c r="G46" i="19"/>
  <c r="C46" i="19"/>
  <c r="R45" i="19"/>
  <c r="Q45" i="19"/>
  <c r="P45" i="19"/>
  <c r="L45" i="19"/>
  <c r="K45" i="19" s="1"/>
  <c r="S45" i="19" s="1"/>
  <c r="H45" i="19"/>
  <c r="G45" i="19" s="1"/>
  <c r="F45" i="19"/>
  <c r="E45" i="19"/>
  <c r="D45" i="19"/>
  <c r="O44" i="19"/>
  <c r="AA44" i="19" s="1"/>
  <c r="K44" i="19"/>
  <c r="S44" i="19" s="1"/>
  <c r="G44" i="19"/>
  <c r="C44" i="19"/>
  <c r="O43" i="19"/>
  <c r="AA43" i="19" s="1"/>
  <c r="K43" i="19"/>
  <c r="S43" i="19" s="1"/>
  <c r="G43" i="19"/>
  <c r="C43" i="19"/>
  <c r="O42" i="19"/>
  <c r="AA42" i="19" s="1"/>
  <c r="K42" i="19"/>
  <c r="S42" i="19" s="1"/>
  <c r="G42" i="19"/>
  <c r="C42" i="19"/>
  <c r="O41" i="19"/>
  <c r="AA41" i="19" s="1"/>
  <c r="K41" i="19"/>
  <c r="S41" i="19" s="1"/>
  <c r="G41" i="19"/>
  <c r="C41" i="19"/>
  <c r="O40" i="19"/>
  <c r="AA40" i="19" s="1"/>
  <c r="K40" i="19"/>
  <c r="S40" i="19" s="1"/>
  <c r="G40" i="19"/>
  <c r="C40" i="19"/>
  <c r="O39" i="19"/>
  <c r="AA39" i="19" s="1"/>
  <c r="K39" i="19"/>
  <c r="S39" i="19" s="1"/>
  <c r="G39" i="19"/>
  <c r="C39" i="19"/>
  <c r="O38" i="19"/>
  <c r="AA38" i="19" s="1"/>
  <c r="K38" i="19"/>
  <c r="S38" i="19" s="1"/>
  <c r="H38" i="19"/>
  <c r="G38" i="19" s="1"/>
  <c r="C38" i="19"/>
  <c r="O37" i="19"/>
  <c r="AA37" i="19" s="1"/>
  <c r="K37" i="19"/>
  <c r="S37" i="19" s="1"/>
  <c r="G37" i="19"/>
  <c r="C37" i="19"/>
  <c r="O36" i="19"/>
  <c r="AA36" i="19" s="1"/>
  <c r="K36" i="19"/>
  <c r="S36" i="19" s="1"/>
  <c r="G36" i="19"/>
  <c r="C36" i="19"/>
  <c r="O35" i="19"/>
  <c r="AA35" i="19" s="1"/>
  <c r="K35" i="19"/>
  <c r="S35" i="19" s="1"/>
  <c r="G35" i="19"/>
  <c r="C35" i="19"/>
  <c r="O34" i="19"/>
  <c r="AA34" i="19" s="1"/>
  <c r="K34" i="19"/>
  <c r="S34" i="19" s="1"/>
  <c r="G34" i="19"/>
  <c r="C34" i="19"/>
  <c r="O33" i="19"/>
  <c r="AA33" i="19" s="1"/>
  <c r="K33" i="19"/>
  <c r="S33" i="19" s="1"/>
  <c r="G33" i="19"/>
  <c r="C33" i="19"/>
  <c r="R32" i="19"/>
  <c r="Q32" i="19"/>
  <c r="P32" i="19"/>
  <c r="L32" i="19"/>
  <c r="K32" i="19" s="1"/>
  <c r="F32" i="19"/>
  <c r="E32" i="19"/>
  <c r="D32" i="19"/>
  <c r="C32" i="19" s="1"/>
  <c r="O31" i="19"/>
  <c r="AA31" i="19" s="1"/>
  <c r="K31" i="19"/>
  <c r="S31" i="19" s="1"/>
  <c r="G31" i="19"/>
  <c r="C31" i="19"/>
  <c r="P30" i="19"/>
  <c r="O30" i="19" s="1"/>
  <c r="AA30" i="19" s="1"/>
  <c r="K30" i="19"/>
  <c r="G30" i="19"/>
  <c r="C30" i="19"/>
  <c r="O29" i="19"/>
  <c r="AA29" i="19" s="1"/>
  <c r="K29" i="19"/>
  <c r="S29" i="19" s="1"/>
  <c r="G29" i="19"/>
  <c r="C29" i="19"/>
  <c r="O28" i="19"/>
  <c r="AA28" i="19" s="1"/>
  <c r="K28" i="19"/>
  <c r="S28" i="19" s="1"/>
  <c r="G28" i="19"/>
  <c r="C28" i="19"/>
  <c r="O27" i="19"/>
  <c r="AA27" i="19" s="1"/>
  <c r="K27" i="19"/>
  <c r="S27" i="19" s="1"/>
  <c r="G27" i="19"/>
  <c r="C27" i="19"/>
  <c r="O26" i="19"/>
  <c r="K26" i="19"/>
  <c r="S26" i="19" s="1"/>
  <c r="G26" i="19"/>
  <c r="C26" i="19"/>
  <c r="O25" i="19"/>
  <c r="K25" i="19"/>
  <c r="S25" i="19" s="1"/>
  <c r="G25" i="19"/>
  <c r="C25" i="19"/>
  <c r="O24" i="19"/>
  <c r="AA24" i="19" s="1"/>
  <c r="K24" i="19"/>
  <c r="S24" i="19" s="1"/>
  <c r="G24" i="19"/>
  <c r="C24" i="19"/>
  <c r="O23" i="19"/>
  <c r="K23" i="19"/>
  <c r="S23" i="19" s="1"/>
  <c r="G23" i="19"/>
  <c r="C23" i="19"/>
  <c r="O22" i="19"/>
  <c r="AA22" i="19" s="1"/>
  <c r="K22" i="19"/>
  <c r="S22" i="19" s="1"/>
  <c r="G22" i="19"/>
  <c r="C22" i="19"/>
  <c r="O21" i="19"/>
  <c r="AA21" i="19" s="1"/>
  <c r="K21" i="19"/>
  <c r="S21" i="19" s="1"/>
  <c r="G21" i="19"/>
  <c r="C21" i="19"/>
  <c r="O20" i="19"/>
  <c r="AA20" i="19" s="1"/>
  <c r="K20" i="19"/>
  <c r="S20" i="19" s="1"/>
  <c r="G20" i="19"/>
  <c r="C20" i="19"/>
  <c r="R19" i="19"/>
  <c r="Q19" i="19"/>
  <c r="L19" i="19"/>
  <c r="K19" i="19" s="1"/>
  <c r="H19" i="19"/>
  <c r="G19" i="19" s="1"/>
  <c r="F19" i="19"/>
  <c r="E19" i="19"/>
  <c r="D19" i="19"/>
  <c r="C19" i="19" s="1"/>
  <c r="P18" i="19"/>
  <c r="O18" i="19" s="1"/>
  <c r="K18" i="19"/>
  <c r="G18" i="19"/>
  <c r="C18" i="19"/>
  <c r="O17" i="19"/>
  <c r="AA17" i="19" s="1"/>
  <c r="K17" i="19"/>
  <c r="S17" i="19" s="1"/>
  <c r="G17" i="19"/>
  <c r="C17" i="19"/>
  <c r="O16" i="19"/>
  <c r="K16" i="19"/>
  <c r="S16" i="19" s="1"/>
  <c r="G16" i="19"/>
  <c r="C16" i="19"/>
  <c r="Q15" i="19"/>
  <c r="Q13" i="19" s="1"/>
  <c r="P15" i="19"/>
  <c r="L15" i="19"/>
  <c r="K15" i="19"/>
  <c r="H15" i="19"/>
  <c r="G15" i="19" s="1"/>
  <c r="F15" i="19"/>
  <c r="D15" i="19"/>
  <c r="C15" i="19"/>
  <c r="O14" i="19"/>
  <c r="AA14" i="19" s="1"/>
  <c r="K14" i="19"/>
  <c r="S14" i="19" s="1"/>
  <c r="C14" i="19"/>
  <c r="N12" i="19"/>
  <c r="M12" i="19"/>
  <c r="J12" i="19"/>
  <c r="I12" i="19"/>
  <c r="W128" i="19" l="1"/>
  <c r="W143" i="19"/>
  <c r="W168" i="19"/>
  <c r="D86" i="19"/>
  <c r="D85" i="19" s="1"/>
  <c r="W88" i="19"/>
  <c r="W91" i="19"/>
  <c r="H106" i="19"/>
  <c r="G106" i="19" s="1"/>
  <c r="O120" i="19"/>
  <c r="AA120" i="19" s="1"/>
  <c r="W125" i="19"/>
  <c r="O156" i="19"/>
  <c r="S161" i="19"/>
  <c r="O167" i="19"/>
  <c r="AA167" i="19" s="1"/>
  <c r="W191" i="19"/>
  <c r="W194" i="19"/>
  <c r="C45" i="19"/>
  <c r="R13" i="19"/>
  <c r="H32" i="19"/>
  <c r="G32" i="19" s="1"/>
  <c r="W94" i="19"/>
  <c r="W101" i="19"/>
  <c r="W116" i="19"/>
  <c r="G127" i="19"/>
  <c r="W132" i="19"/>
  <c r="C142" i="19"/>
  <c r="W149" i="19"/>
  <c r="W152" i="19"/>
  <c r="W164" i="19"/>
  <c r="W178" i="19"/>
  <c r="W188" i="19"/>
  <c r="S15" i="19"/>
  <c r="AA89" i="19"/>
  <c r="W156" i="19"/>
  <c r="L173" i="19"/>
  <c r="K173" i="19" s="1"/>
  <c r="W199" i="19"/>
  <c r="W109" i="19"/>
  <c r="W150" i="19"/>
  <c r="C161" i="19"/>
  <c r="E13" i="19"/>
  <c r="AA59" i="19"/>
  <c r="W103" i="19"/>
  <c r="W114" i="19"/>
  <c r="W117" i="19"/>
  <c r="D126" i="19"/>
  <c r="C126" i="19" s="1"/>
  <c r="AA144" i="19"/>
  <c r="W159" i="19"/>
  <c r="W169" i="19"/>
  <c r="P19" i="19"/>
  <c r="O19" i="19" s="1"/>
  <c r="AA19" i="19" s="1"/>
  <c r="O45" i="19"/>
  <c r="AA45" i="19" s="1"/>
  <c r="W47" i="19"/>
  <c r="W51" i="19"/>
  <c r="O58" i="19"/>
  <c r="AA58" i="19" s="1"/>
  <c r="C65" i="19"/>
  <c r="AA91" i="19"/>
  <c r="W108" i="19"/>
  <c r="W122" i="19"/>
  <c r="W134" i="19"/>
  <c r="W163" i="19"/>
  <c r="W182" i="19"/>
  <c r="C187" i="19"/>
  <c r="AA194" i="19"/>
  <c r="W118" i="19"/>
  <c r="C70" i="19"/>
  <c r="C107" i="19"/>
  <c r="C123" i="19"/>
  <c r="W133" i="19"/>
  <c r="W162" i="19"/>
  <c r="W171" i="19"/>
  <c r="F13" i="19"/>
  <c r="AA96" i="19"/>
  <c r="AA151" i="19"/>
  <c r="W183" i="19"/>
  <c r="D13" i="19"/>
  <c r="C13" i="19" s="1"/>
  <c r="S19" i="19"/>
  <c r="W65" i="19"/>
  <c r="W82" i="19"/>
  <c r="Q106" i="19"/>
  <c r="AA129" i="19"/>
  <c r="W177" i="19"/>
  <c r="AA183" i="19"/>
  <c r="AA94" i="19"/>
  <c r="W105" i="19"/>
  <c r="R106" i="19"/>
  <c r="S120" i="19"/>
  <c r="W179" i="19"/>
  <c r="H13" i="19"/>
  <c r="G13" i="19" s="1"/>
  <c r="O70" i="19"/>
  <c r="W90" i="19"/>
  <c r="W111" i="19"/>
  <c r="W113" i="19"/>
  <c r="AA122" i="19"/>
  <c r="L126" i="19"/>
  <c r="K126" i="19" s="1"/>
  <c r="S126" i="19" s="1"/>
  <c r="W140" i="19"/>
  <c r="W146" i="19"/>
  <c r="W157" i="19"/>
  <c r="W158" i="19"/>
  <c r="AA169" i="19"/>
  <c r="W184" i="19"/>
  <c r="W185" i="19"/>
  <c r="O15" i="19"/>
  <c r="AA15" i="19" s="1"/>
  <c r="W52" i="19"/>
  <c r="W92" i="19"/>
  <c r="W98" i="19"/>
  <c r="W100" i="19"/>
  <c r="W104" i="19"/>
  <c r="F106" i="19"/>
  <c r="F85" i="19" s="1"/>
  <c r="W124" i="19"/>
  <c r="Q126" i="19"/>
  <c r="O126" i="19" s="1"/>
  <c r="W135" i="19"/>
  <c r="W136" i="19"/>
  <c r="W166" i="19"/>
  <c r="K174" i="19"/>
  <c r="S174" i="19" s="1"/>
  <c r="W175" i="19"/>
  <c r="AA178" i="19"/>
  <c r="S187" i="19"/>
  <c r="W202" i="19"/>
  <c r="O187" i="19"/>
  <c r="AA187" i="19" s="1"/>
  <c r="P173" i="19"/>
  <c r="W198" i="19"/>
  <c r="W195" i="19"/>
  <c r="AA198" i="19"/>
  <c r="W193" i="19"/>
  <c r="W84" i="19"/>
  <c r="W83" i="19"/>
  <c r="W50" i="19"/>
  <c r="S32" i="19"/>
  <c r="W33" i="19"/>
  <c r="W23" i="19"/>
  <c r="W27" i="19"/>
  <c r="S30" i="19"/>
  <c r="W25" i="19"/>
  <c r="W53" i="19"/>
  <c r="W60" i="19"/>
  <c r="W78" i="19"/>
  <c r="W26" i="19"/>
  <c r="W41" i="19"/>
  <c r="W64" i="19"/>
  <c r="W68" i="19"/>
  <c r="AA23" i="19"/>
  <c r="W54" i="19"/>
  <c r="W57" i="19"/>
  <c r="W67" i="19"/>
  <c r="AA68" i="19"/>
  <c r="W20" i="19"/>
  <c r="W16" i="19"/>
  <c r="W24" i="19"/>
  <c r="AA25" i="19"/>
  <c r="W48" i="19"/>
  <c r="AA51" i="19"/>
  <c r="AA16" i="19"/>
  <c r="W21" i="19"/>
  <c r="W30" i="19"/>
  <c r="W37" i="19"/>
  <c r="W75" i="19"/>
  <c r="W36" i="19"/>
  <c r="W76" i="19"/>
  <c r="W42" i="19"/>
  <c r="W46" i="19"/>
  <c r="W74" i="19"/>
  <c r="W18" i="19"/>
  <c r="AA18" i="19"/>
  <c r="AA70" i="19"/>
  <c r="W70" i="19"/>
  <c r="W107" i="19"/>
  <c r="AA107" i="19"/>
  <c r="W123" i="19"/>
  <c r="AA123" i="19"/>
  <c r="S18" i="19"/>
  <c r="W66" i="19"/>
  <c r="P85" i="19"/>
  <c r="W17" i="19"/>
  <c r="W31" i="19"/>
  <c r="W49" i="19"/>
  <c r="W80" i="19"/>
  <c r="AA110" i="19"/>
  <c r="AA154" i="19"/>
  <c r="W154" i="19"/>
  <c r="O174" i="19"/>
  <c r="Q173" i="19"/>
  <c r="P13" i="19"/>
  <c r="W29" i="19"/>
  <c r="O32" i="19"/>
  <c r="W39" i="19"/>
  <c r="W40" i="19"/>
  <c r="W44" i="19"/>
  <c r="AA54" i="19"/>
  <c r="S65" i="19"/>
  <c r="W71" i="19"/>
  <c r="C97" i="19"/>
  <c r="S106" i="19"/>
  <c r="O106" i="19"/>
  <c r="C156" i="19"/>
  <c r="AA156" i="19"/>
  <c r="S165" i="19"/>
  <c r="O165" i="19"/>
  <c r="R173" i="19"/>
  <c r="R141" i="19" s="1"/>
  <c r="R12" i="19" s="1"/>
  <c r="AA195" i="19"/>
  <c r="AA65" i="19"/>
  <c r="E86" i="19"/>
  <c r="E85" i="19" s="1"/>
  <c r="C87" i="19"/>
  <c r="D173" i="19"/>
  <c r="C174" i="19"/>
  <c r="W112" i="19"/>
  <c r="AA131" i="19"/>
  <c r="W131" i="19"/>
  <c r="AA139" i="19"/>
  <c r="W139" i="19"/>
  <c r="L141" i="19"/>
  <c r="K141" i="19" s="1"/>
  <c r="K142" i="19"/>
  <c r="AA148" i="19"/>
  <c r="W148" i="19"/>
  <c r="S153" i="19"/>
  <c r="O153" i="19"/>
  <c r="W34" i="19"/>
  <c r="W22" i="19"/>
  <c r="W28" i="19"/>
  <c r="AA47" i="19"/>
  <c r="H86" i="19"/>
  <c r="AA90" i="19"/>
  <c r="AA115" i="19"/>
  <c r="H173" i="19"/>
  <c r="G174" i="19"/>
  <c r="W38" i="19"/>
  <c r="W43" i="19"/>
  <c r="AA52" i="19"/>
  <c r="W73" i="19"/>
  <c r="W79" i="19"/>
  <c r="W99" i="19"/>
  <c r="W119" i="19"/>
  <c r="AA163" i="19"/>
  <c r="W172" i="19"/>
  <c r="W55" i="19"/>
  <c r="W56" i="19"/>
  <c r="C58" i="19"/>
  <c r="AA60" i="19"/>
  <c r="AA67" i="19"/>
  <c r="W72" i="19"/>
  <c r="AA82" i="19"/>
  <c r="L86" i="19"/>
  <c r="K87" i="19"/>
  <c r="S87" i="19" s="1"/>
  <c r="W93" i="19"/>
  <c r="W102" i="19"/>
  <c r="O127" i="19"/>
  <c r="W160" i="19"/>
  <c r="AA161" i="19"/>
  <c r="W161" i="19"/>
  <c r="W120" i="19"/>
  <c r="F173" i="19"/>
  <c r="F141" i="19" s="1"/>
  <c r="AA192" i="19"/>
  <c r="W192" i="19"/>
  <c r="L13" i="19"/>
  <c r="O77" i="19"/>
  <c r="S77" i="19"/>
  <c r="W81" i="19"/>
  <c r="Q86" i="19"/>
  <c r="Q85" i="19" s="1"/>
  <c r="O87" i="19"/>
  <c r="W121" i="19"/>
  <c r="W167" i="19"/>
  <c r="AA180" i="19"/>
  <c r="W180" i="19"/>
  <c r="AA26" i="19"/>
  <c r="W35" i="19"/>
  <c r="C77" i="19"/>
  <c r="O97" i="19"/>
  <c r="S97" i="19"/>
  <c r="S137" i="19"/>
  <c r="O137" i="19"/>
  <c r="AA175" i="19"/>
  <c r="W186" i="19"/>
  <c r="AA200" i="19"/>
  <c r="W200" i="19"/>
  <c r="AA130" i="19"/>
  <c r="AA138" i="19"/>
  <c r="D141" i="19"/>
  <c r="S145" i="19"/>
  <c r="AA147" i="19"/>
  <c r="AA166" i="19"/>
  <c r="AA179" i="19"/>
  <c r="AA191" i="19"/>
  <c r="AA199" i="19"/>
  <c r="S156" i="19"/>
  <c r="W203" i="19"/>
  <c r="P142" i="19"/>
  <c r="W206" i="19"/>
  <c r="C106" i="19" l="1"/>
  <c r="C85" i="19"/>
  <c r="W15" i="19"/>
  <c r="W58" i="19"/>
  <c r="W45" i="19"/>
  <c r="D12" i="19"/>
  <c r="W19" i="19"/>
  <c r="S173" i="19"/>
  <c r="W187" i="19"/>
  <c r="K86" i="19"/>
  <c r="S86" i="19" s="1"/>
  <c r="L85" i="19"/>
  <c r="K85" i="19" s="1"/>
  <c r="W153" i="19"/>
  <c r="AA153" i="19"/>
  <c r="AA106" i="19"/>
  <c r="W106" i="19"/>
  <c r="O142" i="19"/>
  <c r="P141" i="19"/>
  <c r="P12" i="19" s="1"/>
  <c r="S142" i="19"/>
  <c r="W137" i="19"/>
  <c r="AA137" i="19"/>
  <c r="W77" i="19"/>
  <c r="AA77" i="19"/>
  <c r="O86" i="19"/>
  <c r="AA174" i="19"/>
  <c r="W174" i="19"/>
  <c r="C141" i="19"/>
  <c r="H85" i="19"/>
  <c r="G86" i="19"/>
  <c r="K13" i="19"/>
  <c r="S13" i="19" s="1"/>
  <c r="O85" i="19"/>
  <c r="S85" i="19"/>
  <c r="W165" i="19"/>
  <c r="AA165" i="19"/>
  <c r="Y12" i="19"/>
  <c r="U12" i="19"/>
  <c r="W87" i="19"/>
  <c r="AA87" i="19"/>
  <c r="W126" i="19"/>
  <c r="AA126" i="19"/>
  <c r="C173" i="19"/>
  <c r="W97" i="19"/>
  <c r="AA97" i="19"/>
  <c r="AA127" i="19"/>
  <c r="W127" i="19"/>
  <c r="C86" i="19"/>
  <c r="AA32" i="19"/>
  <c r="W32" i="19"/>
  <c r="O13" i="19"/>
  <c r="E12" i="19"/>
  <c r="F12" i="19"/>
  <c r="O173" i="19"/>
  <c r="Q141" i="19"/>
  <c r="Q12" i="19" s="1"/>
  <c r="G173" i="19"/>
  <c r="H141" i="19"/>
  <c r="G141" i="19" s="1"/>
  <c r="C12" i="19" l="1"/>
  <c r="AC12" i="19"/>
  <c r="AA173" i="19"/>
  <c r="W173" i="19"/>
  <c r="G85" i="19"/>
  <c r="W85" i="19" s="1"/>
  <c r="H12" i="19"/>
  <c r="O141" i="19"/>
  <c r="O12" i="19" s="1"/>
  <c r="S141" i="19"/>
  <c r="AA13" i="19"/>
  <c r="W13" i="19"/>
  <c r="AA142" i="19"/>
  <c r="W142" i="19"/>
  <c r="AA12" i="19"/>
  <c r="AB12" i="19" s="1"/>
  <c r="AA85" i="19"/>
  <c r="W86" i="19"/>
  <c r="AA86" i="19"/>
  <c r="L12" i="19"/>
  <c r="K12" i="19"/>
  <c r="S12" i="19" s="1"/>
  <c r="T12" i="19" s="1"/>
  <c r="AA141" i="19" l="1"/>
  <c r="W141" i="19"/>
  <c r="G12" i="19"/>
  <c r="W12" i="19" s="1"/>
  <c r="X12" i="19" s="1"/>
  <c r="I14" i="19"/>
  <c r="G14" i="19" s="1"/>
  <c r="W14" i="19" s="1"/>
  <c r="E9" i="17" l="1"/>
  <c r="D9" i="17"/>
  <c r="F9" i="17"/>
  <c r="C9" i="17"/>
  <c r="C277" i="13" l="1"/>
  <c r="C278" i="13" l="1"/>
  <c r="C291" i="13"/>
  <c r="C304" i="13"/>
  <c r="H304" i="13" l="1"/>
  <c r="H291" i="13"/>
  <c r="H278" i="13"/>
  <c r="R258" i="13" l="1"/>
  <c r="R257" i="13"/>
  <c r="V256" i="13"/>
  <c r="U256" i="13"/>
  <c r="T256" i="13"/>
  <c r="S256" i="13"/>
  <c r="R255" i="13"/>
  <c r="R254" i="13"/>
  <c r="R253" i="13"/>
  <c r="R252" i="13"/>
  <c r="R251" i="13"/>
  <c r="R250" i="13"/>
  <c r="R249" i="13"/>
  <c r="R248" i="13"/>
  <c r="R247" i="13"/>
  <c r="R246" i="13"/>
  <c r="R245" i="13"/>
  <c r="R244" i="13"/>
  <c r="R243" i="13"/>
  <c r="R242" i="13"/>
  <c r="R241" i="13"/>
  <c r="R240" i="13"/>
  <c r="R239" i="13"/>
  <c r="R238" i="13"/>
  <c r="R237" i="13"/>
  <c r="R236" i="13"/>
  <c r="R235" i="13"/>
  <c r="R234" i="13"/>
  <c r="R233" i="13"/>
  <c r="R232" i="13"/>
  <c r="R231" i="13"/>
  <c r="R230" i="13"/>
  <c r="R229" i="13"/>
  <c r="R228" i="13"/>
  <c r="R227" i="13"/>
  <c r="R226" i="13"/>
  <c r="R225" i="13"/>
  <c r="R224" i="13"/>
  <c r="R223" i="13"/>
  <c r="R222" i="13"/>
  <c r="R221" i="13"/>
  <c r="R220" i="13"/>
  <c r="R219" i="13"/>
  <c r="R218" i="13"/>
  <c r="R217" i="13"/>
  <c r="R216" i="13"/>
  <c r="R215" i="13"/>
  <c r="R214" i="13"/>
  <c r="R213" i="13"/>
  <c r="R212" i="13"/>
  <c r="R211" i="13"/>
  <c r="R210" i="13"/>
  <c r="R209" i="13"/>
  <c r="R208" i="13"/>
  <c r="R207" i="13"/>
  <c r="R206" i="13"/>
  <c r="R205" i="13"/>
  <c r="R204" i="13"/>
  <c r="R203" i="13"/>
  <c r="R202" i="13"/>
  <c r="R201" i="13"/>
  <c r="R200" i="13"/>
  <c r="R199" i="13"/>
  <c r="R198" i="13"/>
  <c r="R196" i="13"/>
  <c r="R195" i="13"/>
  <c r="T194" i="13"/>
  <c r="R194" i="13" s="1"/>
  <c r="R193" i="13"/>
  <c r="R192" i="13"/>
  <c r="R191" i="13"/>
  <c r="R190" i="13"/>
  <c r="R189" i="13"/>
  <c r="R188" i="13"/>
  <c r="R187" i="13"/>
  <c r="R186" i="13"/>
  <c r="R185" i="13"/>
  <c r="R184" i="13"/>
  <c r="R183" i="13"/>
  <c r="R182" i="13"/>
  <c r="R181" i="13"/>
  <c r="R180" i="13"/>
  <c r="R179" i="13"/>
  <c r="V178" i="13"/>
  <c r="U178" i="13"/>
  <c r="T178" i="13"/>
  <c r="S178" i="13"/>
  <c r="R177" i="13"/>
  <c r="R176" i="13"/>
  <c r="R175" i="13"/>
  <c r="R174" i="13"/>
  <c r="R173" i="13"/>
  <c r="R172" i="13"/>
  <c r="R171" i="13"/>
  <c r="V170" i="13"/>
  <c r="U170" i="13"/>
  <c r="T170" i="13"/>
  <c r="S170" i="13"/>
  <c r="V158" i="13"/>
  <c r="U158" i="13"/>
  <c r="T158" i="13"/>
  <c r="S158" i="13"/>
  <c r="V150" i="13"/>
  <c r="V148" i="13"/>
  <c r="R147" i="13"/>
  <c r="R146" i="13"/>
  <c r="R145" i="13"/>
  <c r="V144" i="13"/>
  <c r="R144" i="13" s="1"/>
  <c r="V140" i="13"/>
  <c r="V138" i="13"/>
  <c r="R131" i="13"/>
  <c r="V130" i="13"/>
  <c r="U129" i="13"/>
  <c r="T129" i="13"/>
  <c r="S129" i="13"/>
  <c r="R123" i="13"/>
  <c r="V122" i="13"/>
  <c r="R122" i="13" s="1"/>
  <c r="U122" i="13"/>
  <c r="T119" i="13"/>
  <c r="V106" i="13"/>
  <c r="U106" i="13"/>
  <c r="T106" i="13"/>
  <c r="S106" i="13"/>
  <c r="R101" i="13"/>
  <c r="R100" i="13"/>
  <c r="R99" i="13"/>
  <c r="R98" i="13"/>
  <c r="R97" i="13"/>
  <c r="R96" i="13"/>
  <c r="R95" i="13"/>
  <c r="R94" i="13"/>
  <c r="V93" i="13"/>
  <c r="V91" i="13" s="1"/>
  <c r="U93" i="13"/>
  <c r="T93" i="13"/>
  <c r="T91" i="13" s="1"/>
  <c r="S93" i="13"/>
  <c r="S91" i="13" s="1"/>
  <c r="R80" i="13"/>
  <c r="R78" i="13"/>
  <c r="R77" i="13" s="1"/>
  <c r="R76" i="13" s="1"/>
  <c r="V77" i="13"/>
  <c r="V76" i="13" s="1"/>
  <c r="U77" i="13"/>
  <c r="U76" i="13" s="1"/>
  <c r="T77" i="13"/>
  <c r="T76" i="13" s="1"/>
  <c r="S77" i="13"/>
  <c r="S76" i="13" s="1"/>
  <c r="R73" i="13"/>
  <c r="R72" i="13"/>
  <c r="V71" i="13"/>
  <c r="U71" i="13"/>
  <c r="T71" i="13"/>
  <c r="S71" i="13"/>
  <c r="R70" i="13"/>
  <c r="R69" i="13"/>
  <c r="R68" i="13"/>
  <c r="V67" i="13"/>
  <c r="U67" i="13"/>
  <c r="T67" i="13"/>
  <c r="S67" i="13"/>
  <c r="U51" i="13"/>
  <c r="T51" i="13"/>
  <c r="S51" i="13"/>
  <c r="R51" i="13"/>
  <c r="U38" i="13"/>
  <c r="T38" i="13"/>
  <c r="S38" i="13"/>
  <c r="R38" i="13"/>
  <c r="U25" i="13"/>
  <c r="T25" i="13"/>
  <c r="S25" i="13"/>
  <c r="R25" i="13"/>
  <c r="V24" i="13"/>
  <c r="V17" i="13"/>
  <c r="V16" i="13" s="1"/>
  <c r="U17" i="13"/>
  <c r="U16" i="13" s="1"/>
  <c r="T17" i="13"/>
  <c r="T16" i="13" s="1"/>
  <c r="S17" i="13"/>
  <c r="S16" i="13" s="1"/>
  <c r="R17" i="13"/>
  <c r="T169" i="13" l="1"/>
  <c r="R71" i="13"/>
  <c r="V66" i="13"/>
  <c r="V129" i="13"/>
  <c r="R158" i="13"/>
  <c r="V14" i="13"/>
  <c r="U66" i="13"/>
  <c r="T66" i="13"/>
  <c r="R130" i="13"/>
  <c r="U24" i="13"/>
  <c r="U14" i="13" s="1"/>
  <c r="U119" i="13"/>
  <c r="R256" i="13"/>
  <c r="V119" i="13"/>
  <c r="S66" i="13"/>
  <c r="R106" i="13"/>
  <c r="R129" i="13"/>
  <c r="R24" i="13"/>
  <c r="S24" i="13"/>
  <c r="S14" i="13" s="1"/>
  <c r="T24" i="13"/>
  <c r="T14" i="13" s="1"/>
  <c r="T13" i="13" s="1"/>
  <c r="R170" i="13"/>
  <c r="V169" i="13"/>
  <c r="R178" i="13"/>
  <c r="U169" i="13"/>
  <c r="R93" i="13"/>
  <c r="U91" i="13"/>
  <c r="R16" i="13"/>
  <c r="S119" i="13"/>
  <c r="R67" i="13"/>
  <c r="S169" i="13"/>
  <c r="N178" i="13"/>
  <c r="O178" i="13"/>
  <c r="P178" i="13"/>
  <c r="O194" i="13"/>
  <c r="Q178" i="13"/>
  <c r="M438" i="13"/>
  <c r="Q437" i="13"/>
  <c r="R438" i="13"/>
  <c r="V437" i="13"/>
  <c r="O420" i="13"/>
  <c r="R66" i="13" l="1"/>
  <c r="V13" i="13"/>
  <c r="R119" i="13"/>
  <c r="S13" i="13"/>
  <c r="R169" i="13"/>
  <c r="U13" i="13"/>
  <c r="R91" i="13"/>
  <c r="R14" i="13"/>
  <c r="H162" i="13"/>
  <c r="I93" i="13"/>
  <c r="J93" i="13"/>
  <c r="L91" i="13"/>
  <c r="H25" i="13"/>
  <c r="H38" i="13"/>
  <c r="H51" i="13"/>
  <c r="C51" i="13"/>
  <c r="C25" i="13"/>
  <c r="C38" i="13"/>
  <c r="H15" i="13"/>
  <c r="H18" i="13"/>
  <c r="H19" i="13"/>
  <c r="H20" i="13"/>
  <c r="H21" i="13"/>
  <c r="R13" i="13" l="1"/>
  <c r="H93" i="13"/>
  <c r="H369" i="13"/>
  <c r="L368" i="13"/>
  <c r="H368" i="13" s="1"/>
  <c r="J420" i="13"/>
  <c r="K420" i="13"/>
  <c r="L420" i="13"/>
  <c r="I420" i="13"/>
  <c r="J414" i="13"/>
  <c r="K414" i="13"/>
  <c r="L414" i="13"/>
  <c r="I414" i="13"/>
  <c r="H415" i="13"/>
  <c r="H416" i="13"/>
  <c r="H417" i="13"/>
  <c r="H418" i="13"/>
  <c r="H419" i="13"/>
  <c r="H421" i="13"/>
  <c r="H422" i="13"/>
  <c r="H423" i="13"/>
  <c r="H424" i="13"/>
  <c r="H425" i="13"/>
  <c r="H426" i="13"/>
  <c r="H427" i="13"/>
  <c r="H428" i="13"/>
  <c r="H429" i="13"/>
  <c r="H430" i="13"/>
  <c r="H431" i="13"/>
  <c r="H432" i="13"/>
  <c r="H433" i="13"/>
  <c r="H434" i="13"/>
  <c r="H435" i="13"/>
  <c r="H436" i="13"/>
  <c r="H438" i="13"/>
  <c r="H439" i="13"/>
  <c r="L437" i="13"/>
  <c r="H437" i="13" s="1"/>
  <c r="L277" i="13"/>
  <c r="H414" i="13" l="1"/>
  <c r="H420" i="13"/>
  <c r="M192" i="13" l="1"/>
  <c r="M193" i="13"/>
  <c r="M258" i="13"/>
  <c r="M183" i="13"/>
  <c r="M184" i="13"/>
  <c r="M185" i="13"/>
  <c r="M186" i="13"/>
  <c r="M187" i="13"/>
  <c r="M188" i="13"/>
  <c r="M189" i="13"/>
  <c r="M190" i="13"/>
  <c r="M191" i="13"/>
  <c r="M194" i="13"/>
  <c r="M195" i="13"/>
  <c r="M198" i="13"/>
  <c r="M201" i="13"/>
  <c r="M202" i="13"/>
  <c r="M203" i="13"/>
  <c r="M205" i="13"/>
  <c r="M206" i="13"/>
  <c r="M207" i="13"/>
  <c r="M209" i="13"/>
  <c r="M210" i="13"/>
  <c r="M211" i="13"/>
  <c r="M213" i="13"/>
  <c r="M214" i="13"/>
  <c r="M215" i="13"/>
  <c r="M216" i="13"/>
  <c r="M217" i="13"/>
  <c r="M218" i="13"/>
  <c r="M220" i="13"/>
  <c r="M221" i="13"/>
  <c r="M223" i="13"/>
  <c r="M224" i="13"/>
  <c r="M225" i="13"/>
  <c r="M226" i="13"/>
  <c r="M227" i="13"/>
  <c r="M229" i="13"/>
  <c r="M230" i="13"/>
  <c r="M231" i="13"/>
  <c r="M232" i="13"/>
  <c r="M233" i="13"/>
  <c r="M234" i="13"/>
  <c r="M236" i="13"/>
  <c r="M237" i="13"/>
  <c r="M238" i="13"/>
  <c r="M240" i="13"/>
  <c r="M241" i="13"/>
  <c r="M243" i="13"/>
  <c r="M244" i="13"/>
  <c r="M245" i="13"/>
  <c r="M246" i="13"/>
  <c r="M248" i="13"/>
  <c r="M249" i="13"/>
  <c r="M250" i="13"/>
  <c r="M252" i="13"/>
  <c r="M253" i="13"/>
  <c r="M254" i="13"/>
  <c r="M255" i="13"/>
  <c r="M257" i="13"/>
  <c r="M179" i="13"/>
  <c r="M180" i="13"/>
  <c r="M181" i="13"/>
  <c r="M182" i="13"/>
  <c r="M171" i="13"/>
  <c r="M172" i="13"/>
  <c r="M173" i="13"/>
  <c r="M174" i="13"/>
  <c r="M175" i="13"/>
  <c r="M176" i="13"/>
  <c r="M177" i="13"/>
  <c r="O170" i="13"/>
  <c r="P170" i="13"/>
  <c r="Q170" i="13"/>
  <c r="N170" i="13"/>
  <c r="N129" i="13"/>
  <c r="O129" i="13"/>
  <c r="P129" i="13"/>
  <c r="Q140" i="13"/>
  <c r="Q150" i="13"/>
  <c r="Q148" i="13"/>
  <c r="Q138" i="13"/>
  <c r="M145" i="13"/>
  <c r="M146" i="13"/>
  <c r="M147" i="13"/>
  <c r="Q144" i="13"/>
  <c r="M144" i="13" s="1"/>
  <c r="M131" i="13"/>
  <c r="Q130" i="13"/>
  <c r="M123" i="13"/>
  <c r="P122" i="13"/>
  <c r="Q122" i="13"/>
  <c r="M68" i="13"/>
  <c r="M69" i="13"/>
  <c r="M70" i="13"/>
  <c r="M72" i="13"/>
  <c r="M73" i="13"/>
  <c r="N67" i="13"/>
  <c r="P67" i="13"/>
  <c r="Q67" i="13"/>
  <c r="O67" i="13"/>
  <c r="M25" i="13"/>
  <c r="M38" i="13"/>
  <c r="M51" i="13"/>
  <c r="Q129" i="13" l="1"/>
  <c r="M122" i="13"/>
  <c r="M130" i="13"/>
  <c r="M67" i="13"/>
  <c r="M170" i="13"/>
  <c r="L256" i="13"/>
  <c r="K256" i="13"/>
  <c r="J256" i="13"/>
  <c r="I256" i="13"/>
  <c r="H256" i="13"/>
  <c r="H199" i="13"/>
  <c r="H196" i="13"/>
  <c r="K194" i="13"/>
  <c r="H194" i="13" s="1"/>
  <c r="I178" i="13"/>
  <c r="H178" i="13" s="1"/>
  <c r="H177" i="13"/>
  <c r="H176" i="13"/>
  <c r="H175" i="13"/>
  <c r="H174" i="13"/>
  <c r="H173" i="13"/>
  <c r="H172" i="13"/>
  <c r="H171" i="13"/>
  <c r="L170" i="13"/>
  <c r="L169" i="13" s="1"/>
  <c r="K170" i="13"/>
  <c r="J170" i="13"/>
  <c r="J169" i="13" s="1"/>
  <c r="I170" i="13"/>
  <c r="H168" i="13"/>
  <c r="K167" i="13"/>
  <c r="J167" i="13"/>
  <c r="H167" i="13" s="1"/>
  <c r="K161" i="13"/>
  <c r="H161" i="13" s="1"/>
  <c r="H160" i="13"/>
  <c r="L159" i="13"/>
  <c r="L158" i="13" s="1"/>
  <c r="K159" i="13"/>
  <c r="J159" i="13"/>
  <c r="I159" i="13"/>
  <c r="I158" i="13" s="1"/>
  <c r="J129" i="13"/>
  <c r="H129" i="13" s="1"/>
  <c r="L122" i="13"/>
  <c r="K122" i="13"/>
  <c r="H121" i="13"/>
  <c r="L120" i="13"/>
  <c r="K120" i="13"/>
  <c r="J120" i="13"/>
  <c r="I120" i="13"/>
  <c r="I119" i="13" s="1"/>
  <c r="H112" i="13"/>
  <c r="H111" i="13"/>
  <c r="H110" i="13"/>
  <c r="H109" i="13"/>
  <c r="L108" i="13"/>
  <c r="L106" i="13" s="1"/>
  <c r="K108" i="13"/>
  <c r="K106" i="13" s="1"/>
  <c r="J108" i="13"/>
  <c r="I108" i="13"/>
  <c r="I106" i="13" s="1"/>
  <c r="H107" i="13"/>
  <c r="H103" i="13"/>
  <c r="H101" i="13"/>
  <c r="H100" i="13"/>
  <c r="H99" i="13"/>
  <c r="H98" i="13"/>
  <c r="H97" i="13"/>
  <c r="H96" i="13"/>
  <c r="H95" i="13"/>
  <c r="H94" i="13"/>
  <c r="J91" i="13"/>
  <c r="I91" i="13"/>
  <c r="K91" i="13"/>
  <c r="K76" i="13"/>
  <c r="J76" i="13"/>
  <c r="I76" i="13"/>
  <c r="H76" i="13"/>
  <c r="H73" i="13"/>
  <c r="H71" i="13" s="1"/>
  <c r="L71" i="13"/>
  <c r="K71" i="13"/>
  <c r="J71" i="13"/>
  <c r="I71" i="13"/>
  <c r="H70" i="13"/>
  <c r="H69" i="13"/>
  <c r="H68" i="13"/>
  <c r="L67" i="13"/>
  <c r="K67" i="13"/>
  <c r="J67" i="13"/>
  <c r="I67" i="13"/>
  <c r="L24" i="13"/>
  <c r="H24" i="13" s="1"/>
  <c r="J24" i="13"/>
  <c r="I24" i="13"/>
  <c r="L17" i="13"/>
  <c r="L16" i="13" s="1"/>
  <c r="K17" i="13"/>
  <c r="J17" i="13"/>
  <c r="J16" i="13" s="1"/>
  <c r="J14" i="13" s="1"/>
  <c r="I17" i="13"/>
  <c r="F122" i="13"/>
  <c r="C110" i="13"/>
  <c r="G24" i="13"/>
  <c r="C24" i="13" s="1"/>
  <c r="I66" i="13" l="1"/>
  <c r="H122" i="13"/>
  <c r="H123" i="13" s="1"/>
  <c r="H67" i="13"/>
  <c r="J119" i="13"/>
  <c r="H91" i="13"/>
  <c r="L14" i="13"/>
  <c r="K16" i="13"/>
  <c r="H17" i="13"/>
  <c r="K119" i="13"/>
  <c r="J66" i="13"/>
  <c r="H159" i="13"/>
  <c r="L66" i="13"/>
  <c r="K169" i="13"/>
  <c r="H120" i="13"/>
  <c r="H108" i="13"/>
  <c r="H170" i="13"/>
  <c r="H169" i="13" s="1"/>
  <c r="J106" i="13"/>
  <c r="H106" i="13" s="1"/>
  <c r="J158" i="13"/>
  <c r="I16" i="13"/>
  <c r="K66" i="13"/>
  <c r="L119" i="13"/>
  <c r="K158" i="13"/>
  <c r="I169" i="13"/>
  <c r="C160" i="13"/>
  <c r="D159" i="13"/>
  <c r="E159" i="13"/>
  <c r="F159" i="13"/>
  <c r="G159" i="13"/>
  <c r="C107" i="13"/>
  <c r="C111" i="13"/>
  <c r="C112" i="13"/>
  <c r="C109" i="13"/>
  <c r="D108" i="13"/>
  <c r="D106" i="13" s="1"/>
  <c r="E108" i="13"/>
  <c r="E106" i="13" s="1"/>
  <c r="G108" i="13"/>
  <c r="G106" i="13" s="1"/>
  <c r="F108" i="13"/>
  <c r="F106" i="13" s="1"/>
  <c r="L13" i="13" l="1"/>
  <c r="H119" i="13"/>
  <c r="K14" i="13"/>
  <c r="H16" i="13"/>
  <c r="H66" i="13"/>
  <c r="I14" i="13"/>
  <c r="H158" i="13"/>
  <c r="J13" i="13"/>
  <c r="C159" i="13"/>
  <c r="C106" i="13"/>
  <c r="C108" i="13"/>
  <c r="C68" i="13"/>
  <c r="C69" i="13"/>
  <c r="C70" i="13"/>
  <c r="D67" i="13"/>
  <c r="E67" i="13"/>
  <c r="G67" i="13"/>
  <c r="F67" i="13"/>
  <c r="C121" i="13"/>
  <c r="D120" i="13"/>
  <c r="F120" i="13"/>
  <c r="G120" i="13"/>
  <c r="D170" i="13"/>
  <c r="E170" i="13"/>
  <c r="F170" i="13"/>
  <c r="G170" i="13"/>
  <c r="C171" i="13"/>
  <c r="C172" i="13"/>
  <c r="C173" i="13"/>
  <c r="C174" i="13"/>
  <c r="C175" i="13"/>
  <c r="C177" i="13"/>
  <c r="C176" i="13"/>
  <c r="C103" i="13"/>
  <c r="G71" i="13"/>
  <c r="F194" i="13"/>
  <c r="C168" i="13"/>
  <c r="E167" i="13"/>
  <c r="C167" i="13" s="1"/>
  <c r="F167" i="13"/>
  <c r="F161" i="13"/>
  <c r="C161" i="13" s="1"/>
  <c r="H14" i="13" l="1"/>
  <c r="K13" i="13"/>
  <c r="I13" i="13"/>
  <c r="C67" i="13"/>
  <c r="C194" i="13"/>
  <c r="C170" i="13"/>
  <c r="F158" i="13"/>
  <c r="H13" i="13" l="1"/>
  <c r="E120" i="13"/>
  <c r="C120" i="13" s="1"/>
  <c r="C162" i="13" l="1"/>
  <c r="C408" i="13"/>
  <c r="F407" i="13"/>
  <c r="C407" i="13" s="1"/>
  <c r="H407" i="13"/>
  <c r="H408" i="13"/>
  <c r="V497" i="13"/>
  <c r="U497" i="13"/>
  <c r="T497" i="13"/>
  <c r="S497" i="13"/>
  <c r="R497" i="13"/>
  <c r="Q497" i="13"/>
  <c r="P497" i="13"/>
  <c r="O497" i="13"/>
  <c r="N497" i="13"/>
  <c r="M497" i="13"/>
  <c r="L497" i="13"/>
  <c r="K497" i="13"/>
  <c r="J497" i="13"/>
  <c r="I497" i="13"/>
  <c r="H497" i="13"/>
  <c r="G497" i="13"/>
  <c r="F497" i="13"/>
  <c r="E497" i="13"/>
  <c r="D497" i="13"/>
  <c r="C497" i="13"/>
  <c r="V492" i="13"/>
  <c r="U492" i="13"/>
  <c r="T492" i="13"/>
  <c r="S492" i="13"/>
  <c r="R492" i="13"/>
  <c r="Q492" i="13"/>
  <c r="P492" i="13"/>
  <c r="O492" i="13"/>
  <c r="N492" i="13"/>
  <c r="M492" i="13"/>
  <c r="V488" i="13"/>
  <c r="U488" i="13"/>
  <c r="T488" i="13"/>
  <c r="S488" i="13"/>
  <c r="R488" i="13"/>
  <c r="Q488" i="13"/>
  <c r="P488" i="13"/>
  <c r="O488" i="13"/>
  <c r="N488" i="13"/>
  <c r="M488" i="13"/>
  <c r="V483" i="13"/>
  <c r="U483" i="13"/>
  <c r="T483" i="13"/>
  <c r="S483" i="13"/>
  <c r="R483" i="13"/>
  <c r="Q483" i="13"/>
  <c r="P483" i="13"/>
  <c r="O483" i="13"/>
  <c r="N483" i="13"/>
  <c r="M483" i="13"/>
  <c r="V480" i="13"/>
  <c r="U480" i="13"/>
  <c r="R480" i="13"/>
  <c r="Q480" i="13"/>
  <c r="P480" i="13"/>
  <c r="O480" i="13"/>
  <c r="N480" i="13"/>
  <c r="M480" i="13"/>
  <c r="V476" i="13"/>
  <c r="U476" i="13"/>
  <c r="T476" i="13"/>
  <c r="S476" i="13"/>
  <c r="R476" i="13"/>
  <c r="Q476" i="13"/>
  <c r="P476" i="13"/>
  <c r="O476" i="13"/>
  <c r="N476" i="13"/>
  <c r="M476" i="13"/>
  <c r="V469" i="13"/>
  <c r="U469" i="13"/>
  <c r="T469" i="13"/>
  <c r="S469" i="13"/>
  <c r="Q469" i="13"/>
  <c r="P469" i="13"/>
  <c r="O469" i="13"/>
  <c r="N469" i="13"/>
  <c r="V463" i="13"/>
  <c r="U463" i="13"/>
  <c r="T463" i="13"/>
  <c r="S463" i="13"/>
  <c r="R463" i="13"/>
  <c r="Q463" i="13"/>
  <c r="P463" i="13"/>
  <c r="O463" i="13"/>
  <c r="N463" i="13"/>
  <c r="M463" i="13"/>
  <c r="V460" i="13"/>
  <c r="U460" i="13"/>
  <c r="T460" i="13"/>
  <c r="S460" i="13"/>
  <c r="R460" i="13"/>
  <c r="Q460" i="13"/>
  <c r="P460" i="13"/>
  <c r="O460" i="13"/>
  <c r="N460" i="13"/>
  <c r="M460" i="13"/>
  <c r="V453" i="13"/>
  <c r="U453" i="13"/>
  <c r="T453" i="13"/>
  <c r="S453" i="13"/>
  <c r="Q453" i="13"/>
  <c r="P453" i="13"/>
  <c r="O453" i="13"/>
  <c r="N453" i="13"/>
  <c r="V449" i="13"/>
  <c r="U449" i="13"/>
  <c r="Q449" i="13"/>
  <c r="P449" i="13"/>
  <c r="O449" i="13"/>
  <c r="N449" i="13"/>
  <c r="V445" i="13"/>
  <c r="U445" i="13"/>
  <c r="T445" i="13"/>
  <c r="S445" i="13"/>
  <c r="R445" i="13"/>
  <c r="Q445" i="13"/>
  <c r="P445" i="13"/>
  <c r="O445" i="13"/>
  <c r="N445" i="13"/>
  <c r="M445" i="13"/>
  <c r="R444" i="13"/>
  <c r="M444" i="13"/>
  <c r="R443" i="13"/>
  <c r="M443" i="13"/>
  <c r="R442" i="13"/>
  <c r="M442" i="13"/>
  <c r="V441" i="13"/>
  <c r="U441" i="13"/>
  <c r="T441" i="13"/>
  <c r="S441" i="13"/>
  <c r="Q441" i="13"/>
  <c r="P441" i="13"/>
  <c r="O441" i="13"/>
  <c r="N441" i="13"/>
  <c r="H440" i="13"/>
  <c r="C440" i="13"/>
  <c r="R437" i="13"/>
  <c r="M437" i="13"/>
  <c r="C437" i="13"/>
  <c r="C435" i="13"/>
  <c r="V420" i="13"/>
  <c r="U420" i="13"/>
  <c r="T420" i="13"/>
  <c r="S420" i="13"/>
  <c r="Q420" i="13"/>
  <c r="P420" i="13"/>
  <c r="N420" i="13"/>
  <c r="M420" i="13"/>
  <c r="D420" i="13"/>
  <c r="C420" i="13" s="1"/>
  <c r="V414" i="13"/>
  <c r="U414" i="13"/>
  <c r="T414" i="13"/>
  <c r="S414" i="13"/>
  <c r="R414" i="13"/>
  <c r="Q414" i="13"/>
  <c r="P414" i="13"/>
  <c r="O414" i="13"/>
  <c r="N414" i="13"/>
  <c r="M414" i="13"/>
  <c r="G414" i="13"/>
  <c r="F414" i="13"/>
  <c r="E414" i="13"/>
  <c r="D414" i="13"/>
  <c r="C414" i="13"/>
  <c r="E405" i="13"/>
  <c r="E404" i="13" s="1"/>
  <c r="V404" i="13"/>
  <c r="U404" i="13"/>
  <c r="T404" i="13"/>
  <c r="S404" i="13"/>
  <c r="Q404" i="13"/>
  <c r="P404" i="13"/>
  <c r="O404" i="13"/>
  <c r="N404" i="13"/>
  <c r="L404" i="13"/>
  <c r="K404" i="13"/>
  <c r="J404" i="13"/>
  <c r="I404" i="13"/>
  <c r="G404" i="13"/>
  <c r="D404" i="13"/>
  <c r="V379" i="13"/>
  <c r="V366" i="13" s="1"/>
  <c r="U379" i="13"/>
  <c r="U366" i="13" s="1"/>
  <c r="T379" i="13"/>
  <c r="T366" i="13" s="1"/>
  <c r="S379" i="13"/>
  <c r="S366" i="13" s="1"/>
  <c r="Q379" i="13"/>
  <c r="Q366" i="13" s="1"/>
  <c r="P379" i="13"/>
  <c r="P366" i="13" s="1"/>
  <c r="O379" i="13"/>
  <c r="O366" i="13" s="1"/>
  <c r="N379" i="13"/>
  <c r="N366" i="13" s="1"/>
  <c r="J379" i="13"/>
  <c r="J366" i="13" s="1"/>
  <c r="E379" i="13"/>
  <c r="E366" i="13" s="1"/>
  <c r="G368" i="13"/>
  <c r="C368" i="13" s="1"/>
  <c r="C369" i="13" s="1"/>
  <c r="L366" i="13"/>
  <c r="K366" i="13"/>
  <c r="I366" i="13"/>
  <c r="F366" i="13"/>
  <c r="D366" i="13"/>
  <c r="V358" i="13"/>
  <c r="U358" i="13"/>
  <c r="T358" i="13"/>
  <c r="S358" i="13"/>
  <c r="Q358" i="13"/>
  <c r="P358" i="13"/>
  <c r="O358" i="13"/>
  <c r="N358" i="13"/>
  <c r="L358" i="13"/>
  <c r="K358" i="13"/>
  <c r="J358" i="13"/>
  <c r="I358" i="13"/>
  <c r="G358" i="13"/>
  <c r="F358" i="13"/>
  <c r="E358" i="13"/>
  <c r="D358" i="13"/>
  <c r="R353" i="13"/>
  <c r="M353" i="13"/>
  <c r="H353" i="13"/>
  <c r="C353" i="13"/>
  <c r="R352" i="13"/>
  <c r="M352" i="13"/>
  <c r="H352" i="13"/>
  <c r="C352" i="13"/>
  <c r="R351" i="13"/>
  <c r="M351" i="13"/>
  <c r="H351" i="13"/>
  <c r="C351" i="13"/>
  <c r="R350" i="13"/>
  <c r="M350" i="13"/>
  <c r="H350" i="13"/>
  <c r="C350" i="13"/>
  <c r="R349" i="13"/>
  <c r="M349" i="13"/>
  <c r="H349" i="13"/>
  <c r="C349" i="13"/>
  <c r="R348" i="13"/>
  <c r="M348" i="13"/>
  <c r="H348" i="13"/>
  <c r="C348" i="13"/>
  <c r="R347" i="13"/>
  <c r="M347" i="13"/>
  <c r="H347" i="13"/>
  <c r="C347" i="13"/>
  <c r="R346" i="13"/>
  <c r="M346" i="13"/>
  <c r="H346" i="13"/>
  <c r="C346" i="13"/>
  <c r="V345" i="13"/>
  <c r="V343" i="13" s="1"/>
  <c r="U345" i="13"/>
  <c r="T345" i="13"/>
  <c r="S345" i="13"/>
  <c r="S343" i="13" s="1"/>
  <c r="Q345" i="13"/>
  <c r="Q343" i="13" s="1"/>
  <c r="P345" i="13"/>
  <c r="P343" i="13" s="1"/>
  <c r="O345" i="13"/>
  <c r="O343" i="13" s="1"/>
  <c r="N345" i="13"/>
  <c r="N343" i="13" s="1"/>
  <c r="L345" i="13"/>
  <c r="L343" i="13" s="1"/>
  <c r="K345" i="13"/>
  <c r="K343" i="13" s="1"/>
  <c r="J345" i="13"/>
  <c r="J343" i="13" s="1"/>
  <c r="I345" i="13"/>
  <c r="G345" i="13"/>
  <c r="G343" i="13" s="1"/>
  <c r="D345" i="13"/>
  <c r="T343" i="13"/>
  <c r="F343" i="13"/>
  <c r="E343" i="13"/>
  <c r="R342" i="13"/>
  <c r="R341" i="13"/>
  <c r="R340" i="13"/>
  <c r="R339" i="13"/>
  <c r="R338" i="13"/>
  <c r="R337" i="13"/>
  <c r="R336" i="13"/>
  <c r="R335" i="13"/>
  <c r="R334" i="13"/>
  <c r="R333" i="13"/>
  <c r="R332" i="13"/>
  <c r="M332" i="13"/>
  <c r="R331" i="13"/>
  <c r="R330" i="13"/>
  <c r="R329" i="13" s="1"/>
  <c r="M330" i="13"/>
  <c r="M329" i="13" s="1"/>
  <c r="M328" i="13" s="1"/>
  <c r="V329" i="13"/>
  <c r="V328" i="13" s="1"/>
  <c r="U329" i="13"/>
  <c r="T329" i="13"/>
  <c r="T328" i="13" s="1"/>
  <c r="S329" i="13"/>
  <c r="S328" i="13" s="1"/>
  <c r="Q329" i="13"/>
  <c r="Q328" i="13" s="1"/>
  <c r="P329" i="13"/>
  <c r="P328" i="13" s="1"/>
  <c r="O329" i="13"/>
  <c r="O328" i="13" s="1"/>
  <c r="N329" i="13"/>
  <c r="N328" i="13" s="1"/>
  <c r="U328" i="13"/>
  <c r="K328" i="13"/>
  <c r="J328" i="13"/>
  <c r="I328" i="13"/>
  <c r="H328" i="13"/>
  <c r="F328" i="13"/>
  <c r="E328" i="13"/>
  <c r="D328" i="13"/>
  <c r="C328" i="13"/>
  <c r="C325" i="13"/>
  <c r="C323" i="13" s="1"/>
  <c r="V323" i="13"/>
  <c r="U323" i="13"/>
  <c r="T323" i="13"/>
  <c r="S323" i="13"/>
  <c r="R323" i="13"/>
  <c r="Q323" i="13"/>
  <c r="P323" i="13"/>
  <c r="O323" i="13"/>
  <c r="N323" i="13"/>
  <c r="M323" i="13"/>
  <c r="L323" i="13"/>
  <c r="K323" i="13"/>
  <c r="J323" i="13"/>
  <c r="I323" i="13"/>
  <c r="H323" i="13"/>
  <c r="G323" i="13"/>
  <c r="F323" i="13"/>
  <c r="E323" i="13"/>
  <c r="D323" i="13"/>
  <c r="V320" i="13"/>
  <c r="U320" i="13"/>
  <c r="T320" i="13"/>
  <c r="S320" i="13"/>
  <c r="R320" i="13"/>
  <c r="Q320" i="13"/>
  <c r="P320" i="13"/>
  <c r="O320" i="13"/>
  <c r="N320" i="13"/>
  <c r="M320" i="13"/>
  <c r="L320" i="13"/>
  <c r="K320" i="13"/>
  <c r="J320" i="13"/>
  <c r="I320" i="13"/>
  <c r="H320" i="13"/>
  <c r="G320" i="13"/>
  <c r="F320" i="13"/>
  <c r="E320" i="13"/>
  <c r="D320" i="13"/>
  <c r="C320" i="13"/>
  <c r="V304" i="13"/>
  <c r="U304" i="13"/>
  <c r="T304" i="13"/>
  <c r="S304" i="13"/>
  <c r="R304" i="13"/>
  <c r="Q304" i="13"/>
  <c r="P304" i="13"/>
  <c r="O304" i="13"/>
  <c r="N304" i="13"/>
  <c r="M304" i="13"/>
  <c r="V291" i="13"/>
  <c r="U291" i="13"/>
  <c r="T291" i="13"/>
  <c r="S291" i="13"/>
  <c r="R291" i="13"/>
  <c r="Q291" i="13"/>
  <c r="P291" i="13"/>
  <c r="O291" i="13"/>
  <c r="N291" i="13"/>
  <c r="M291" i="13"/>
  <c r="V278" i="13"/>
  <c r="U278" i="13"/>
  <c r="T278" i="13"/>
  <c r="S278" i="13"/>
  <c r="R278" i="13"/>
  <c r="Q278" i="13"/>
  <c r="P278" i="13"/>
  <c r="O278" i="13"/>
  <c r="O277" i="13" s="1"/>
  <c r="N278" i="13"/>
  <c r="M278" i="13"/>
  <c r="J277" i="13"/>
  <c r="I277" i="13"/>
  <c r="E277" i="13"/>
  <c r="D277" i="13"/>
  <c r="R271" i="13"/>
  <c r="V270" i="13"/>
  <c r="V269" i="13" s="1"/>
  <c r="U270" i="13"/>
  <c r="T270" i="13"/>
  <c r="T269" i="13" s="1"/>
  <c r="S270" i="13"/>
  <c r="S269" i="13" s="1"/>
  <c r="Q270" i="13"/>
  <c r="Q269" i="13" s="1"/>
  <c r="P270" i="13"/>
  <c r="P269" i="13" s="1"/>
  <c r="O270" i="13"/>
  <c r="O269" i="13" s="1"/>
  <c r="N270" i="13"/>
  <c r="N269" i="13" s="1"/>
  <c r="M270" i="13"/>
  <c r="L270" i="13"/>
  <c r="L269" i="13" s="1"/>
  <c r="L267" i="13" s="1"/>
  <c r="K270" i="13"/>
  <c r="K269" i="13" s="1"/>
  <c r="K267" i="13" s="1"/>
  <c r="J270" i="13"/>
  <c r="J269" i="13" s="1"/>
  <c r="J267" i="13" s="1"/>
  <c r="I270" i="13"/>
  <c r="I269" i="13" s="1"/>
  <c r="H270" i="13"/>
  <c r="G270" i="13"/>
  <c r="G269" i="13" s="1"/>
  <c r="G267" i="13" s="1"/>
  <c r="F270" i="13"/>
  <c r="F269" i="13" s="1"/>
  <c r="F267" i="13" s="1"/>
  <c r="E270" i="13"/>
  <c r="E269" i="13" s="1"/>
  <c r="D270" i="13"/>
  <c r="G122" i="13"/>
  <c r="G119" i="13" s="1"/>
  <c r="C196" i="13"/>
  <c r="D178" i="13"/>
  <c r="Q158" i="13"/>
  <c r="P158" i="13"/>
  <c r="O158" i="13"/>
  <c r="N158" i="13"/>
  <c r="G158" i="13"/>
  <c r="D158" i="13"/>
  <c r="Q119" i="13"/>
  <c r="P119" i="13"/>
  <c r="O119" i="13"/>
  <c r="N119" i="13"/>
  <c r="E129" i="13"/>
  <c r="C129" i="13" s="1"/>
  <c r="F119" i="13"/>
  <c r="D119" i="13"/>
  <c r="Q106" i="13"/>
  <c r="P106" i="13"/>
  <c r="O106" i="13"/>
  <c r="N106" i="13"/>
  <c r="M101" i="13"/>
  <c r="C101" i="13"/>
  <c r="M100" i="13"/>
  <c r="C100" i="13"/>
  <c r="M99" i="13"/>
  <c r="C99" i="13"/>
  <c r="M98" i="13"/>
  <c r="C98" i="13"/>
  <c r="M97" i="13"/>
  <c r="C97" i="13"/>
  <c r="M96" i="13"/>
  <c r="C96" i="13"/>
  <c r="M95" i="13"/>
  <c r="C95" i="13"/>
  <c r="M94" i="13"/>
  <c r="C94" i="13"/>
  <c r="Q93" i="13"/>
  <c r="P93" i="13"/>
  <c r="P91" i="13" s="1"/>
  <c r="O93" i="13"/>
  <c r="O91" i="13" s="1"/>
  <c r="N93" i="13"/>
  <c r="N91" i="13" s="1"/>
  <c r="G91" i="13"/>
  <c r="E93" i="13"/>
  <c r="E91" i="13" s="1"/>
  <c r="D93" i="13"/>
  <c r="D91" i="13" s="1"/>
  <c r="F91" i="13"/>
  <c r="M80" i="13"/>
  <c r="M78" i="13"/>
  <c r="M77" i="13" s="1"/>
  <c r="M76" i="13" s="1"/>
  <c r="Q77" i="13"/>
  <c r="Q76" i="13" s="1"/>
  <c r="P77" i="13"/>
  <c r="P76" i="13" s="1"/>
  <c r="O77" i="13"/>
  <c r="O76" i="13" s="1"/>
  <c r="N77" i="13"/>
  <c r="N76" i="13" s="1"/>
  <c r="F76" i="13"/>
  <c r="E76" i="13"/>
  <c r="D76" i="13"/>
  <c r="C76" i="13"/>
  <c r="C73" i="13"/>
  <c r="C71" i="13" s="1"/>
  <c r="Q71" i="13"/>
  <c r="P71" i="13"/>
  <c r="O71" i="13"/>
  <c r="N71" i="13"/>
  <c r="F71" i="13"/>
  <c r="E71" i="13"/>
  <c r="D71" i="13"/>
  <c r="P51" i="13"/>
  <c r="O51" i="13"/>
  <c r="N51" i="13"/>
  <c r="P38" i="13"/>
  <c r="O38" i="13"/>
  <c r="N38" i="13"/>
  <c r="P25" i="13"/>
  <c r="O25" i="13"/>
  <c r="N25" i="13"/>
  <c r="E24" i="13"/>
  <c r="D24" i="13"/>
  <c r="Q17" i="13"/>
  <c r="Q16" i="13" s="1"/>
  <c r="P17" i="13"/>
  <c r="O17" i="13"/>
  <c r="O16" i="13" s="1"/>
  <c r="N17" i="13"/>
  <c r="N16" i="13" s="1"/>
  <c r="M17" i="13"/>
  <c r="G17" i="13"/>
  <c r="G16" i="13" s="1"/>
  <c r="G14" i="13" s="1"/>
  <c r="F17" i="13"/>
  <c r="F16" i="13" s="1"/>
  <c r="F14" i="13" s="1"/>
  <c r="E17" i="13"/>
  <c r="E16" i="13" s="1"/>
  <c r="D17" i="13"/>
  <c r="P16" i="13"/>
  <c r="M196" i="13" l="1"/>
  <c r="I413" i="13"/>
  <c r="E14" i="13"/>
  <c r="G413" i="13"/>
  <c r="S440" i="13"/>
  <c r="S413" i="13" s="1"/>
  <c r="I319" i="13"/>
  <c r="F404" i="13"/>
  <c r="C404" i="13" s="1"/>
  <c r="K413" i="13"/>
  <c r="M178" i="13"/>
  <c r="M71" i="13"/>
  <c r="J319" i="13"/>
  <c r="P319" i="13"/>
  <c r="R277" i="13"/>
  <c r="D16" i="13"/>
  <c r="D14" i="13" s="1"/>
  <c r="C17" i="13"/>
  <c r="C178" i="13"/>
  <c r="K319" i="13"/>
  <c r="D269" i="13"/>
  <c r="C269" i="13" s="1"/>
  <c r="C270" i="13"/>
  <c r="C379" i="13"/>
  <c r="E158" i="13"/>
  <c r="C158" i="13" s="1"/>
  <c r="F413" i="13"/>
  <c r="O440" i="13"/>
  <c r="O413" i="13" s="1"/>
  <c r="C413" i="13"/>
  <c r="O267" i="13"/>
  <c r="D267" i="13"/>
  <c r="R270" i="13"/>
  <c r="J413" i="13"/>
  <c r="R449" i="13"/>
  <c r="P24" i="13"/>
  <c r="P14" i="13" s="1"/>
  <c r="P277" i="13"/>
  <c r="P267" i="13" s="1"/>
  <c r="N277" i="13"/>
  <c r="N267" i="13" s="1"/>
  <c r="V277" i="13"/>
  <c r="V267" i="13" s="1"/>
  <c r="U440" i="13"/>
  <c r="U413" i="13" s="1"/>
  <c r="S277" i="13"/>
  <c r="S267" i="13" s="1"/>
  <c r="V319" i="13"/>
  <c r="N319" i="13"/>
  <c r="Q277" i="13"/>
  <c r="Q267" i="13" s="1"/>
  <c r="G319" i="13"/>
  <c r="O319" i="13"/>
  <c r="R328" i="13"/>
  <c r="D319" i="13"/>
  <c r="L319" i="13"/>
  <c r="E319" i="13"/>
  <c r="Q319" i="13"/>
  <c r="L413" i="13"/>
  <c r="F319" i="13"/>
  <c r="M358" i="13"/>
  <c r="C345" i="13"/>
  <c r="T440" i="13"/>
  <c r="T413" i="13" s="1"/>
  <c r="V440" i="13"/>
  <c r="V413" i="13" s="1"/>
  <c r="R453" i="13"/>
  <c r="N440" i="13"/>
  <c r="N413" i="13" s="1"/>
  <c r="H404" i="13"/>
  <c r="H413" i="13"/>
  <c r="M453" i="13"/>
  <c r="T277" i="13"/>
  <c r="T267" i="13" s="1"/>
  <c r="S319" i="13"/>
  <c r="H345" i="13"/>
  <c r="H358" i="13"/>
  <c r="G366" i="13"/>
  <c r="M449" i="13"/>
  <c r="R469" i="13"/>
  <c r="H269" i="13"/>
  <c r="M277" i="13"/>
  <c r="U277" i="13"/>
  <c r="T319" i="13"/>
  <c r="H366" i="13"/>
  <c r="R441" i="13"/>
  <c r="G66" i="13"/>
  <c r="N24" i="13"/>
  <c r="N14" i="13" s="1"/>
  <c r="F66" i="13"/>
  <c r="U319" i="13"/>
  <c r="R345" i="13"/>
  <c r="M366" i="13"/>
  <c r="M404" i="13"/>
  <c r="P440" i="13"/>
  <c r="P413" i="13" s="1"/>
  <c r="M441" i="13"/>
  <c r="D343" i="13"/>
  <c r="C343" i="13" s="1"/>
  <c r="R358" i="13"/>
  <c r="Q440" i="13"/>
  <c r="Q413" i="13" s="1"/>
  <c r="M343" i="13"/>
  <c r="C358" i="13"/>
  <c r="R379" i="13"/>
  <c r="R404" i="13"/>
  <c r="D413" i="13"/>
  <c r="R366" i="13"/>
  <c r="R420" i="13"/>
  <c r="M469" i="13"/>
  <c r="E413" i="13"/>
  <c r="E267" i="13"/>
  <c r="H379" i="13"/>
  <c r="I267" i="13"/>
  <c r="M269" i="13"/>
  <c r="U269" i="13"/>
  <c r="M345" i="13"/>
  <c r="I343" i="13"/>
  <c r="H343" i="13" s="1"/>
  <c r="M379" i="13"/>
  <c r="U343" i="13"/>
  <c r="R343" i="13" s="1"/>
  <c r="E66" i="13"/>
  <c r="N66" i="13"/>
  <c r="M106" i="13"/>
  <c r="M93" i="13"/>
  <c r="P66" i="13"/>
  <c r="Q24" i="13"/>
  <c r="Q14" i="13" s="1"/>
  <c r="O24" i="13"/>
  <c r="O14" i="13" s="1"/>
  <c r="D66" i="13"/>
  <c r="M24" i="13"/>
  <c r="M158" i="13"/>
  <c r="C122" i="13"/>
  <c r="C123" i="13" s="1"/>
  <c r="M129" i="13"/>
  <c r="Q66" i="13"/>
  <c r="O66" i="13"/>
  <c r="M119" i="13"/>
  <c r="E119" i="13"/>
  <c r="C119" i="13" s="1"/>
  <c r="C93" i="13"/>
  <c r="C91" i="13"/>
  <c r="C16" i="13"/>
  <c r="M16" i="13"/>
  <c r="Q91" i="13"/>
  <c r="M91" i="13" s="1"/>
  <c r="L266" i="13" l="1"/>
  <c r="M413" i="13"/>
  <c r="J266" i="13"/>
  <c r="K266" i="13"/>
  <c r="P266" i="13"/>
  <c r="H319" i="13"/>
  <c r="M66" i="13"/>
  <c r="R440" i="13"/>
  <c r="C14" i="13"/>
  <c r="M319" i="13"/>
  <c r="V266" i="13"/>
  <c r="C319" i="13"/>
  <c r="N266" i="13"/>
  <c r="M267" i="13"/>
  <c r="D266" i="13"/>
  <c r="O266" i="13"/>
  <c r="E266" i="13"/>
  <c r="F266" i="13"/>
  <c r="S266" i="13"/>
  <c r="T266" i="13"/>
  <c r="R413" i="13"/>
  <c r="G266" i="13"/>
  <c r="C366" i="13"/>
  <c r="R319" i="13"/>
  <c r="C267" i="13"/>
  <c r="Q266" i="13"/>
  <c r="M440" i="13"/>
  <c r="C66" i="13"/>
  <c r="R269" i="13"/>
  <c r="U267" i="13"/>
  <c r="H267" i="13"/>
  <c r="I266" i="13"/>
  <c r="M14" i="13"/>
  <c r="M266" i="13" l="1"/>
  <c r="C266" i="13"/>
  <c r="H266" i="13"/>
  <c r="U266" i="13"/>
  <c r="R266" i="13" s="1"/>
  <c r="R267" i="13"/>
  <c r="G256" i="13" l="1"/>
  <c r="F256" i="13"/>
  <c r="E256" i="13"/>
  <c r="D256" i="13"/>
  <c r="C256" i="13"/>
  <c r="C199" i="13"/>
  <c r="C169" i="13" s="1"/>
  <c r="D169" i="13" l="1"/>
  <c r="D13" i="13" s="1"/>
  <c r="E169" i="13"/>
  <c r="E13" i="13" s="1"/>
  <c r="F169" i="13"/>
  <c r="F13" i="13" s="1"/>
  <c r="G169" i="13"/>
  <c r="G13" i="13" s="1"/>
  <c r="Q256" i="13"/>
  <c r="Q169" i="13" s="1"/>
  <c r="P256" i="13"/>
  <c r="O256" i="13"/>
  <c r="N256" i="13"/>
  <c r="M247" i="13"/>
  <c r="M239" i="13"/>
  <c r="M212" i="13" l="1"/>
  <c r="M219" i="13"/>
  <c r="M204" i="13"/>
  <c r="M208" i="13"/>
  <c r="M228" i="13"/>
  <c r="M235" i="13"/>
  <c r="M242" i="13"/>
  <c r="M251" i="13"/>
  <c r="M256" i="13"/>
  <c r="M200" i="13"/>
  <c r="M222" i="13"/>
  <c r="C13" i="13"/>
  <c r="Q13" i="13"/>
  <c r="O169" i="13"/>
  <c r="O13" i="13" s="1"/>
  <c r="P169" i="13"/>
  <c r="P13" i="13" s="1"/>
  <c r="N169" i="13" l="1"/>
  <c r="M199" i="13"/>
  <c r="M169" i="13" s="1"/>
  <c r="N13" i="13" l="1"/>
  <c r="M13" i="13" s="1"/>
  <c r="D214" i="8"/>
  <c r="E214" i="8"/>
  <c r="F214" i="8"/>
  <c r="C214" i="8"/>
  <c r="K178" i="8"/>
  <c r="I178" i="8"/>
  <c r="J178" i="8" s="1"/>
  <c r="G178" i="8"/>
  <c r="H178" i="8" s="1"/>
  <c r="K97" i="8" l="1"/>
  <c r="I97" i="8"/>
  <c r="G97" i="8"/>
  <c r="D167" i="8" l="1"/>
  <c r="E167" i="8"/>
  <c r="F167" i="8"/>
  <c r="H167" i="8"/>
  <c r="J167" i="8"/>
  <c r="L167" i="8"/>
  <c r="C167" i="8"/>
  <c r="G121" i="8"/>
  <c r="H121" i="8"/>
  <c r="I121" i="8"/>
  <c r="K121" i="8"/>
  <c r="I119" i="8"/>
  <c r="K119" i="8"/>
  <c r="L97" i="8"/>
  <c r="L98" i="8"/>
  <c r="L99" i="8"/>
  <c r="L100" i="8"/>
  <c r="L101" i="8"/>
  <c r="L102" i="8"/>
  <c r="L103" i="8"/>
  <c r="J97" i="8"/>
  <c r="J98" i="8"/>
  <c r="J99" i="8"/>
  <c r="J100" i="8"/>
  <c r="J101" i="8"/>
  <c r="J102" i="8"/>
  <c r="J103" i="8"/>
  <c r="H97" i="8"/>
  <c r="H98" i="8"/>
  <c r="H99" i="8"/>
  <c r="H100" i="8"/>
  <c r="H102" i="8"/>
  <c r="H103" i="8"/>
  <c r="L96" i="8"/>
  <c r="J96" i="8"/>
  <c r="H96" i="8"/>
  <c r="D95" i="8"/>
  <c r="D93" i="8" s="1"/>
  <c r="E95" i="8"/>
  <c r="E93" i="8" s="1"/>
  <c r="F95" i="8"/>
  <c r="C95" i="8"/>
  <c r="C93" i="8" s="1"/>
  <c r="F93" i="8" l="1"/>
  <c r="K95" i="8"/>
  <c r="I95" i="8"/>
  <c r="G95" i="8"/>
  <c r="G93" i="8" s="1"/>
  <c r="H95" i="8"/>
  <c r="H93" i="8" s="1"/>
  <c r="E219" i="8"/>
  <c r="F219" i="8"/>
  <c r="C219" i="8"/>
  <c r="D220" i="8"/>
  <c r="D219" i="8" s="1"/>
  <c r="E220" i="8"/>
  <c r="F220" i="8"/>
  <c r="G220" i="8"/>
  <c r="G219" i="8" s="1"/>
  <c r="I220" i="8"/>
  <c r="I219" i="8" s="1"/>
  <c r="J220" i="8"/>
  <c r="J219" i="8" s="1"/>
  <c r="K220" i="8"/>
  <c r="K219" i="8" s="1"/>
  <c r="L220" i="8"/>
  <c r="L219" i="8" s="1"/>
  <c r="C220" i="8"/>
  <c r="L221" i="8"/>
  <c r="J221" i="8"/>
  <c r="H221" i="8"/>
  <c r="H220" i="8" s="1"/>
  <c r="H219" i="8" s="1"/>
  <c r="L227" i="8"/>
  <c r="J227" i="8"/>
  <c r="L225" i="8"/>
  <c r="J225" i="8"/>
  <c r="L224" i="8"/>
  <c r="J224" i="8"/>
  <c r="H224" i="8"/>
  <c r="I93" i="8" l="1"/>
  <c r="J95" i="8"/>
  <c r="J93" i="8" s="1"/>
  <c r="K93" i="8"/>
  <c r="L95" i="8"/>
  <c r="L93" i="8" s="1"/>
  <c r="D45" i="9"/>
  <c r="D44" i="9" s="1"/>
  <c r="D41" i="9" s="1"/>
  <c r="F45" i="9"/>
  <c r="F44" i="9" s="1"/>
  <c r="F41" i="9" s="1"/>
  <c r="G45" i="9"/>
  <c r="G44" i="9" s="1"/>
  <c r="G41" i="9" s="1"/>
  <c r="I45" i="9"/>
  <c r="I44" i="9" s="1"/>
  <c r="I41" i="9" s="1"/>
  <c r="J45" i="9"/>
  <c r="J44" i="9" s="1"/>
  <c r="J41" i="9" s="1"/>
  <c r="L45" i="9"/>
  <c r="L44" i="9" s="1"/>
  <c r="L41" i="9" s="1"/>
  <c r="M45" i="9"/>
  <c r="M44" i="9" s="1"/>
  <c r="M41" i="9" s="1"/>
  <c r="C45" i="9"/>
  <c r="C44" i="9" s="1"/>
  <c r="C41" i="9" s="1"/>
  <c r="N49" i="9"/>
  <c r="N45" i="9" s="1"/>
  <c r="N44" i="9" s="1"/>
  <c r="N41" i="9" s="1"/>
  <c r="K49" i="9"/>
  <c r="K45" i="9" s="1"/>
  <c r="K44" i="9" s="1"/>
  <c r="K41" i="9" s="1"/>
  <c r="H49" i="9"/>
  <c r="H45" i="9" s="1"/>
  <c r="H44" i="9" s="1"/>
  <c r="H41" i="9" s="1"/>
  <c r="E49" i="9"/>
  <c r="E45" i="9" s="1"/>
  <c r="E44" i="9" s="1"/>
  <c r="E41" i="9" s="1"/>
  <c r="D204" i="8" l="1"/>
  <c r="J204" i="8" s="1"/>
  <c r="E204" i="8"/>
  <c r="H204" i="8" s="1"/>
  <c r="F204" i="8"/>
  <c r="C204" i="8"/>
  <c r="L204" i="8" s="1"/>
  <c r="D133" i="9"/>
  <c r="E133" i="9"/>
  <c r="F133" i="9"/>
  <c r="G133" i="9"/>
  <c r="H133" i="9"/>
  <c r="I133" i="9"/>
  <c r="J133" i="9"/>
  <c r="K133" i="9"/>
  <c r="L133" i="9"/>
  <c r="M133" i="9"/>
  <c r="N133" i="9"/>
  <c r="C133" i="9"/>
  <c r="K168" i="8" l="1"/>
  <c r="K167" i="8" s="1"/>
  <c r="I168" i="8"/>
  <c r="I167" i="8" s="1"/>
  <c r="G168" i="8"/>
  <c r="G167" i="8" s="1"/>
  <c r="D212" i="8" l="1"/>
  <c r="E212" i="8"/>
  <c r="F212" i="8"/>
  <c r="C212" i="8"/>
  <c r="D198" i="8"/>
  <c r="E198" i="8"/>
  <c r="H198" i="8" s="1"/>
  <c r="F198" i="8"/>
  <c r="C198" i="8"/>
  <c r="L198" i="8" s="1"/>
  <c r="D193" i="8"/>
  <c r="E193" i="8"/>
  <c r="H193" i="8" s="1"/>
  <c r="F193" i="8"/>
  <c r="C193" i="8"/>
  <c r="L193" i="8" s="1"/>
  <c r="D188" i="8"/>
  <c r="E188" i="8"/>
  <c r="F188" i="8"/>
  <c r="C188" i="8"/>
  <c r="L188" i="8" s="1"/>
  <c r="D183" i="8"/>
  <c r="J183" i="8" s="1"/>
  <c r="E183" i="8"/>
  <c r="H183" i="8" s="1"/>
  <c r="F183" i="8"/>
  <c r="C183" i="8"/>
  <c r="L183" i="8" s="1"/>
  <c r="D181" i="8"/>
  <c r="E181" i="8"/>
  <c r="F181" i="8"/>
  <c r="G181" i="8"/>
  <c r="H181" i="8"/>
  <c r="I181" i="8"/>
  <c r="J181" i="8"/>
  <c r="K181" i="8"/>
  <c r="L181" i="8"/>
  <c r="C181" i="8"/>
  <c r="J133" i="8" l="1"/>
  <c r="J123" i="8"/>
  <c r="H123" i="8"/>
  <c r="D122" i="8"/>
  <c r="D121" i="8" s="1"/>
  <c r="E122" i="8"/>
  <c r="E121" i="8" s="1"/>
  <c r="F122" i="8"/>
  <c r="F121" i="8" s="1"/>
  <c r="C122" i="8"/>
  <c r="J122" i="8" l="1"/>
  <c r="J121" i="8" s="1"/>
  <c r="L122" i="8"/>
  <c r="C121" i="8"/>
  <c r="D131" i="9"/>
  <c r="E131" i="9"/>
  <c r="F131" i="9"/>
  <c r="G131" i="9"/>
  <c r="H131" i="9"/>
  <c r="I131" i="9"/>
  <c r="J131" i="9"/>
  <c r="K131" i="9"/>
  <c r="L131" i="9"/>
  <c r="M131" i="9"/>
  <c r="N131" i="9"/>
  <c r="C131" i="9"/>
  <c r="J119" i="8" l="1"/>
  <c r="L119" i="8"/>
  <c r="L121" i="8"/>
  <c r="D189" i="9"/>
  <c r="D188" i="9" s="1"/>
  <c r="E189" i="9"/>
  <c r="E188" i="9" s="1"/>
  <c r="F189" i="9"/>
  <c r="F188" i="9" s="1"/>
  <c r="G189" i="9"/>
  <c r="G188" i="9" s="1"/>
  <c r="H189" i="9"/>
  <c r="H188" i="9" s="1"/>
  <c r="I189" i="9"/>
  <c r="I188" i="9" s="1"/>
  <c r="J189" i="9"/>
  <c r="J188" i="9" s="1"/>
  <c r="K189" i="9"/>
  <c r="K188" i="9" s="1"/>
  <c r="L189" i="9"/>
  <c r="L188" i="9" s="1"/>
  <c r="M189" i="9"/>
  <c r="M188" i="9" s="1"/>
  <c r="N189" i="9"/>
  <c r="N188" i="9" s="1"/>
  <c r="C189" i="9"/>
  <c r="C188" i="9" s="1"/>
  <c r="D25" i="9"/>
  <c r="E25" i="9"/>
  <c r="F25" i="9"/>
  <c r="G25" i="9"/>
  <c r="H25" i="9"/>
  <c r="I25" i="9"/>
  <c r="J25" i="9"/>
  <c r="K25" i="9"/>
  <c r="L25" i="9"/>
  <c r="M25" i="9"/>
  <c r="N25" i="9"/>
  <c r="C25" i="9"/>
  <c r="D31" i="9"/>
  <c r="E31" i="9"/>
  <c r="F31" i="9"/>
  <c r="G31" i="9"/>
  <c r="H31" i="9"/>
  <c r="I31" i="9"/>
  <c r="J31" i="9"/>
  <c r="K31" i="9"/>
  <c r="L31" i="9"/>
  <c r="M31" i="9"/>
  <c r="N31" i="9"/>
  <c r="C31" i="9"/>
  <c r="D29" i="9"/>
  <c r="D28" i="9" s="1"/>
  <c r="E29" i="9"/>
  <c r="F29" i="9"/>
  <c r="G29" i="9"/>
  <c r="H29" i="9"/>
  <c r="I29" i="9"/>
  <c r="I28" i="9" s="1"/>
  <c r="J29" i="9"/>
  <c r="J28" i="9" s="1"/>
  <c r="K29" i="9"/>
  <c r="K28" i="9" s="1"/>
  <c r="L29" i="9"/>
  <c r="L28" i="9" s="1"/>
  <c r="M29" i="9"/>
  <c r="N29" i="9"/>
  <c r="C29" i="9"/>
  <c r="D96" i="9"/>
  <c r="D95" i="9" s="1"/>
  <c r="E96" i="9"/>
  <c r="E95" i="9" s="1"/>
  <c r="F96" i="9"/>
  <c r="F95" i="9" s="1"/>
  <c r="G96" i="9"/>
  <c r="G95" i="9" s="1"/>
  <c r="H96" i="9"/>
  <c r="H95" i="9" s="1"/>
  <c r="I96" i="9"/>
  <c r="I95" i="9" s="1"/>
  <c r="J96" i="9"/>
  <c r="J95" i="9" s="1"/>
  <c r="K96" i="9"/>
  <c r="K95" i="9" s="1"/>
  <c r="L96" i="9"/>
  <c r="L95" i="9" s="1"/>
  <c r="M96" i="9"/>
  <c r="M95" i="9" s="1"/>
  <c r="N96" i="9"/>
  <c r="N95" i="9" s="1"/>
  <c r="C96" i="9"/>
  <c r="C95" i="9" s="1"/>
  <c r="D108" i="9"/>
  <c r="E108" i="9"/>
  <c r="F108" i="9"/>
  <c r="G108" i="9"/>
  <c r="H108" i="9"/>
  <c r="I108" i="9"/>
  <c r="J108" i="9"/>
  <c r="K108" i="9"/>
  <c r="L108" i="9"/>
  <c r="M108" i="9"/>
  <c r="N108" i="9"/>
  <c r="C108" i="9"/>
  <c r="D120" i="9"/>
  <c r="E120" i="9"/>
  <c r="F120" i="9"/>
  <c r="G120" i="9"/>
  <c r="H120" i="9"/>
  <c r="I120" i="9"/>
  <c r="J120" i="9"/>
  <c r="K120" i="9"/>
  <c r="L120" i="9"/>
  <c r="M120" i="9"/>
  <c r="N120" i="9"/>
  <c r="C120" i="9"/>
  <c r="D122" i="9"/>
  <c r="E122" i="9"/>
  <c r="F122" i="9"/>
  <c r="G122" i="9"/>
  <c r="H122" i="9"/>
  <c r="I122" i="9"/>
  <c r="J122" i="9"/>
  <c r="K122" i="9"/>
  <c r="L122" i="9"/>
  <c r="M122" i="9"/>
  <c r="N122" i="9"/>
  <c r="C122" i="9"/>
  <c r="G126" i="9"/>
  <c r="H126" i="9"/>
  <c r="I126" i="9"/>
  <c r="J126" i="9"/>
  <c r="K126" i="9"/>
  <c r="L126" i="9"/>
  <c r="M126" i="9"/>
  <c r="N126" i="9"/>
  <c r="D126" i="9"/>
  <c r="E126" i="9"/>
  <c r="F126" i="9"/>
  <c r="C126" i="9"/>
  <c r="D280" i="8"/>
  <c r="J280" i="8" s="1"/>
  <c r="E280" i="8"/>
  <c r="H280" i="8" s="1"/>
  <c r="F280" i="8"/>
  <c r="C280" i="8"/>
  <c r="D276" i="8"/>
  <c r="J276" i="8" s="1"/>
  <c r="E276" i="8"/>
  <c r="F276" i="8"/>
  <c r="C276" i="8"/>
  <c r="L276" i="8" s="1"/>
  <c r="L271" i="8"/>
  <c r="D271" i="8"/>
  <c r="J271" i="8" s="1"/>
  <c r="E271" i="8"/>
  <c r="F271" i="8"/>
  <c r="C271" i="8"/>
  <c r="D268" i="8"/>
  <c r="E268" i="8"/>
  <c r="F268" i="8"/>
  <c r="C268" i="8"/>
  <c r="D264" i="8"/>
  <c r="J264" i="8" s="1"/>
  <c r="E264" i="8"/>
  <c r="F264" i="8"/>
  <c r="G264" i="8"/>
  <c r="K264" i="8"/>
  <c r="C264" i="8"/>
  <c r="D251" i="8"/>
  <c r="J251" i="8" s="1"/>
  <c r="E251" i="8"/>
  <c r="F251" i="8"/>
  <c r="C251" i="8"/>
  <c r="L251" i="8" s="1"/>
  <c r="D248" i="8"/>
  <c r="J248" i="8" s="1"/>
  <c r="E248" i="8"/>
  <c r="F248" i="8"/>
  <c r="G248" i="8"/>
  <c r="H248" i="8"/>
  <c r="K248" i="8"/>
  <c r="C248" i="8"/>
  <c r="D241" i="8"/>
  <c r="E241" i="8"/>
  <c r="F241" i="8"/>
  <c r="C241" i="8"/>
  <c r="L241" i="8" s="1"/>
  <c r="D237" i="8"/>
  <c r="E237" i="8"/>
  <c r="F237" i="8"/>
  <c r="G237" i="8"/>
  <c r="H237" i="8"/>
  <c r="I237" i="8"/>
  <c r="K237" i="8"/>
  <c r="C237" i="8"/>
  <c r="D233" i="8"/>
  <c r="E233" i="8"/>
  <c r="F233" i="8"/>
  <c r="G233" i="8"/>
  <c r="H233" i="8"/>
  <c r="I233" i="8"/>
  <c r="C233" i="8"/>
  <c r="L233" i="8" s="1"/>
  <c r="J166" i="8"/>
  <c r="K51" i="8"/>
  <c r="L51" i="8" s="1"/>
  <c r="I51" i="8"/>
  <c r="J51" i="8" s="1"/>
  <c r="G51" i="8"/>
  <c r="H51" i="8" s="1"/>
  <c r="K38" i="8"/>
  <c r="L38" i="8" s="1"/>
  <c r="I38" i="8"/>
  <c r="J38" i="8" s="1"/>
  <c r="G38" i="8"/>
  <c r="H38" i="8" s="1"/>
  <c r="D166" i="9"/>
  <c r="E166" i="9"/>
  <c r="F166" i="9"/>
  <c r="G166" i="9"/>
  <c r="H166" i="9"/>
  <c r="I166" i="9"/>
  <c r="J166" i="9"/>
  <c r="K166" i="9"/>
  <c r="L166" i="9"/>
  <c r="M166" i="9"/>
  <c r="N166" i="9"/>
  <c r="C166" i="9"/>
  <c r="D168" i="9"/>
  <c r="E168" i="9"/>
  <c r="F168" i="9"/>
  <c r="G168" i="9"/>
  <c r="H168" i="9"/>
  <c r="I168" i="9"/>
  <c r="J168" i="9"/>
  <c r="K168" i="9"/>
  <c r="L168" i="9"/>
  <c r="M168" i="9"/>
  <c r="N168" i="9"/>
  <c r="C168" i="9"/>
  <c r="D170" i="9"/>
  <c r="E170" i="9"/>
  <c r="F170" i="9"/>
  <c r="G170" i="9"/>
  <c r="H170" i="9"/>
  <c r="I170" i="9"/>
  <c r="J170" i="9"/>
  <c r="K170" i="9"/>
  <c r="L170" i="9"/>
  <c r="M170" i="9"/>
  <c r="N170" i="9"/>
  <c r="C170" i="9"/>
  <c r="D175" i="9"/>
  <c r="E175" i="9"/>
  <c r="F175" i="9"/>
  <c r="G175" i="9"/>
  <c r="H175" i="9"/>
  <c r="I175" i="9"/>
  <c r="J175" i="9"/>
  <c r="K175" i="9"/>
  <c r="L175" i="9"/>
  <c r="M175" i="9"/>
  <c r="N175" i="9"/>
  <c r="C175" i="9"/>
  <c r="F177" i="9"/>
  <c r="D177" i="9"/>
  <c r="E177" i="9"/>
  <c r="G177" i="9"/>
  <c r="H177" i="9"/>
  <c r="I177" i="9"/>
  <c r="J177" i="9"/>
  <c r="K177" i="9"/>
  <c r="L177" i="9"/>
  <c r="M177" i="9"/>
  <c r="N177" i="9"/>
  <c r="C177" i="9"/>
  <c r="J233" i="8" l="1"/>
  <c r="L248" i="8"/>
  <c r="J237" i="8"/>
  <c r="H264" i="8"/>
  <c r="L24" i="9"/>
  <c r="D24" i="9"/>
  <c r="K24" i="9"/>
  <c r="J24" i="9"/>
  <c r="I24" i="9"/>
  <c r="H28" i="9"/>
  <c r="H24" i="9" s="1"/>
  <c r="C28" i="9"/>
  <c r="C24" i="9" s="1"/>
  <c r="G28" i="9"/>
  <c r="G24" i="9" s="1"/>
  <c r="N28" i="9"/>
  <c r="F28" i="9"/>
  <c r="N24" i="9"/>
  <c r="F24" i="9"/>
  <c r="M28" i="9"/>
  <c r="E28" i="9"/>
  <c r="M24" i="9"/>
  <c r="E24" i="9"/>
  <c r="L264" i="8"/>
  <c r="D174" i="8"/>
  <c r="E174" i="8"/>
  <c r="F174" i="8"/>
  <c r="C174" i="8"/>
  <c r="D165" i="8"/>
  <c r="D164" i="8" s="1"/>
  <c r="E165" i="8"/>
  <c r="E164" i="8" s="1"/>
  <c r="F165" i="8"/>
  <c r="F164" i="8" s="1"/>
  <c r="G165" i="8"/>
  <c r="H165" i="8"/>
  <c r="K165" i="8"/>
  <c r="L165" i="8"/>
  <c r="C165" i="8"/>
  <c r="C164" i="8" s="1"/>
  <c r="D162" i="8"/>
  <c r="E162" i="8"/>
  <c r="F162" i="8"/>
  <c r="G162" i="8"/>
  <c r="H162" i="8"/>
  <c r="I162" i="8"/>
  <c r="J162" i="8"/>
  <c r="K162" i="8"/>
  <c r="L162" i="8"/>
  <c r="C162" i="8"/>
  <c r="D160" i="8"/>
  <c r="E160" i="8"/>
  <c r="F160" i="8"/>
  <c r="G160" i="8"/>
  <c r="H160" i="8"/>
  <c r="I160" i="8"/>
  <c r="J160" i="8"/>
  <c r="K160" i="8"/>
  <c r="L160" i="8"/>
  <c r="C160" i="8"/>
  <c r="D158" i="8"/>
  <c r="E158" i="8"/>
  <c r="F158" i="8"/>
  <c r="G158" i="8"/>
  <c r="H158" i="8"/>
  <c r="I158" i="8"/>
  <c r="J158" i="8"/>
  <c r="K158" i="8"/>
  <c r="L158" i="8"/>
  <c r="C158" i="8"/>
  <c r="D156" i="8"/>
  <c r="E156" i="8"/>
  <c r="F156" i="8"/>
  <c r="G156" i="8"/>
  <c r="H156" i="8"/>
  <c r="I156" i="8"/>
  <c r="J156" i="8"/>
  <c r="K156" i="8"/>
  <c r="L156" i="8"/>
  <c r="C156" i="8"/>
  <c r="D154" i="8"/>
  <c r="E154" i="8"/>
  <c r="F154" i="8"/>
  <c r="G154" i="8"/>
  <c r="H154" i="8"/>
  <c r="I154" i="8"/>
  <c r="J154" i="8"/>
  <c r="K154" i="8"/>
  <c r="L154" i="8"/>
  <c r="C154" i="8"/>
  <c r="D152" i="8"/>
  <c r="E152" i="8"/>
  <c r="F152" i="8"/>
  <c r="G152" i="8"/>
  <c r="H152" i="8"/>
  <c r="I152" i="8"/>
  <c r="J152" i="8"/>
  <c r="K152" i="8"/>
  <c r="L152" i="8"/>
  <c r="C152" i="8"/>
  <c r="D150" i="8"/>
  <c r="E150" i="8"/>
  <c r="F150" i="8"/>
  <c r="C150" i="8"/>
  <c r="D148" i="8"/>
  <c r="E148" i="8"/>
  <c r="F148" i="8"/>
  <c r="G148" i="8"/>
  <c r="H148" i="8"/>
  <c r="I148" i="8"/>
  <c r="J148" i="8"/>
  <c r="K148" i="8"/>
  <c r="L148" i="8"/>
  <c r="C148" i="8"/>
  <c r="D146" i="8"/>
  <c r="E146" i="8"/>
  <c r="F146" i="8"/>
  <c r="G146" i="8"/>
  <c r="H146" i="8"/>
  <c r="I146" i="8"/>
  <c r="J146" i="8"/>
  <c r="K146" i="8"/>
  <c r="L146" i="8"/>
  <c r="C146" i="8"/>
  <c r="D144" i="8"/>
  <c r="E144" i="8"/>
  <c r="F144" i="8"/>
  <c r="G144" i="8"/>
  <c r="H144" i="8"/>
  <c r="I144" i="8"/>
  <c r="J144" i="8"/>
  <c r="K144" i="8"/>
  <c r="L144" i="8"/>
  <c r="C144" i="8"/>
  <c r="D142" i="8"/>
  <c r="E142" i="8"/>
  <c r="F142" i="8"/>
  <c r="H142" i="8"/>
  <c r="J142" i="8"/>
  <c r="L142" i="8"/>
  <c r="C142" i="8"/>
  <c r="D140" i="8"/>
  <c r="E140" i="8"/>
  <c r="F140" i="8"/>
  <c r="G140" i="8"/>
  <c r="H140" i="8"/>
  <c r="I140" i="8"/>
  <c r="J140" i="8"/>
  <c r="K140" i="8"/>
  <c r="L140" i="8"/>
  <c r="C140" i="8"/>
  <c r="D81" i="8"/>
  <c r="E81" i="8"/>
  <c r="F81" i="8"/>
  <c r="G81" i="8"/>
  <c r="H81" i="8"/>
  <c r="I81" i="8"/>
  <c r="J81" i="8"/>
  <c r="K81" i="8"/>
  <c r="L81" i="8"/>
  <c r="C81" i="8"/>
  <c r="D91" i="8"/>
  <c r="E91" i="8"/>
  <c r="F91" i="8"/>
  <c r="G91" i="8"/>
  <c r="H91" i="8"/>
  <c r="I91" i="8"/>
  <c r="J91" i="8"/>
  <c r="K91" i="8"/>
  <c r="L91" i="8"/>
  <c r="C91" i="8"/>
  <c r="D89" i="8"/>
  <c r="E89" i="8"/>
  <c r="F89" i="8"/>
  <c r="G89" i="8"/>
  <c r="H89" i="8"/>
  <c r="I89" i="8"/>
  <c r="J89" i="8"/>
  <c r="K89" i="8"/>
  <c r="L89" i="8"/>
  <c r="C89" i="8"/>
  <c r="D87" i="8"/>
  <c r="E87" i="8"/>
  <c r="F87" i="8"/>
  <c r="G87" i="8"/>
  <c r="H87" i="8"/>
  <c r="I87" i="8"/>
  <c r="J87" i="8"/>
  <c r="K87" i="8"/>
  <c r="L87" i="8"/>
  <c r="C87" i="8"/>
  <c r="D85" i="8"/>
  <c r="E85" i="8"/>
  <c r="F85" i="8"/>
  <c r="G85" i="8"/>
  <c r="H85" i="8"/>
  <c r="I85" i="8"/>
  <c r="J85" i="8"/>
  <c r="L85" i="8"/>
  <c r="C85" i="8"/>
  <c r="D83" i="8"/>
  <c r="E83" i="8"/>
  <c r="F83" i="8"/>
  <c r="G83" i="8"/>
  <c r="H83" i="8"/>
  <c r="I83" i="8"/>
  <c r="J83" i="8"/>
  <c r="K83" i="8"/>
  <c r="L83" i="8"/>
  <c r="C83" i="8"/>
  <c r="D79" i="8"/>
  <c r="E79" i="8"/>
  <c r="F79" i="8"/>
  <c r="G79" i="8"/>
  <c r="H79" i="8"/>
  <c r="I79" i="8"/>
  <c r="J79" i="8"/>
  <c r="K79" i="8"/>
  <c r="L79" i="8"/>
  <c r="C79" i="8"/>
  <c r="D74" i="8"/>
  <c r="E74" i="8"/>
  <c r="F74" i="8"/>
  <c r="G74" i="8"/>
  <c r="H74" i="8"/>
  <c r="I74" i="8"/>
  <c r="J74" i="8"/>
  <c r="K74" i="8"/>
  <c r="L74" i="8"/>
  <c r="C74" i="8"/>
  <c r="D65" i="8"/>
  <c r="E65" i="8"/>
  <c r="F65" i="8"/>
  <c r="C65" i="8"/>
  <c r="K14" i="8"/>
  <c r="L15" i="8"/>
  <c r="L14" i="8" s="1"/>
  <c r="J15" i="8"/>
  <c r="J14" i="8" s="1"/>
  <c r="I15" i="8"/>
  <c r="I14" i="8" s="1"/>
  <c r="H15" i="8"/>
  <c r="H14" i="8" s="1"/>
  <c r="D15" i="8"/>
  <c r="D14" i="8" s="1"/>
  <c r="E15" i="8"/>
  <c r="E14" i="8" s="1"/>
  <c r="F15" i="8"/>
  <c r="F14" i="8" s="1"/>
  <c r="C15" i="8"/>
  <c r="C14" i="8" s="1"/>
  <c r="F139" i="8" l="1"/>
  <c r="K164" i="8"/>
  <c r="L164" i="8" s="1"/>
  <c r="I164" i="8"/>
  <c r="J164" i="8" s="1"/>
  <c r="G164" i="8"/>
  <c r="H164" i="8" s="1"/>
  <c r="I65" i="8"/>
  <c r="J65" i="8" s="1"/>
  <c r="I139" i="8"/>
  <c r="J139" i="8" s="1"/>
  <c r="F119" i="8"/>
  <c r="C139" i="8"/>
  <c r="C119" i="8" s="1"/>
  <c r="E139" i="8"/>
  <c r="E119" i="8" s="1"/>
  <c r="D139" i="8"/>
  <c r="D119" i="8" s="1"/>
  <c r="K174" i="8"/>
  <c r="L174" i="8" s="1"/>
  <c r="I174" i="8"/>
  <c r="J174" i="8" s="1"/>
  <c r="G174" i="8"/>
  <c r="H174" i="8" s="1"/>
  <c r="F78" i="8"/>
  <c r="I165" i="8"/>
  <c r="J165" i="8" s="1"/>
  <c r="G65" i="8"/>
  <c r="K65" i="8"/>
  <c r="L65" i="8" s="1"/>
  <c r="C78" i="8"/>
  <c r="E78" i="8"/>
  <c r="D78" i="8"/>
  <c r="G15" i="8"/>
  <c r="G14" i="8" s="1"/>
  <c r="J250" i="8"/>
  <c r="L23" i="7"/>
  <c r="J23" i="7"/>
  <c r="H23" i="7"/>
  <c r="G23" i="7"/>
  <c r="H16" i="7"/>
  <c r="K16" i="7"/>
  <c r="L16" i="7" s="1"/>
  <c r="I16" i="7"/>
  <c r="J16" i="7" s="1"/>
  <c r="G16" i="7"/>
  <c r="J245" i="8"/>
  <c r="L242" i="8"/>
  <c r="J242" i="8"/>
  <c r="K247" i="8"/>
  <c r="I247" i="8"/>
  <c r="G247" i="8"/>
  <c r="L246" i="8"/>
  <c r="K246" i="8"/>
  <c r="J246" i="8"/>
  <c r="I246" i="8"/>
  <c r="H246" i="8"/>
  <c r="G246" i="8"/>
  <c r="L245" i="8"/>
  <c r="K245" i="8"/>
  <c r="I245" i="8"/>
  <c r="G245" i="8"/>
  <c r="H243" i="8"/>
  <c r="G243" i="8"/>
  <c r="K242" i="8"/>
  <c r="I242" i="8"/>
  <c r="H242" i="8"/>
  <c r="G242" i="8"/>
  <c r="L55" i="8"/>
  <c r="J55" i="8"/>
  <c r="H55" i="8"/>
  <c r="L40" i="8"/>
  <c r="J40" i="8"/>
  <c r="H40" i="8"/>
  <c r="K40" i="8"/>
  <c r="I40" i="8"/>
  <c r="G40" i="8"/>
  <c r="G27" i="8"/>
  <c r="I27" i="8"/>
  <c r="K27" i="8"/>
  <c r="G119" i="8" l="1"/>
  <c r="H119" i="8" s="1"/>
  <c r="K139" i="8"/>
  <c r="L139" i="8" s="1"/>
  <c r="G78" i="8"/>
  <c r="H78" i="8" s="1"/>
  <c r="J78" i="8" s="1"/>
  <c r="G139" i="8"/>
  <c r="H139" i="8" s="1"/>
  <c r="I78" i="8"/>
  <c r="K78" i="8"/>
  <c r="L78" i="8" s="1"/>
  <c r="G241" i="8"/>
  <c r="K197" i="8"/>
  <c r="I197" i="8"/>
  <c r="K196" i="8"/>
  <c r="I196" i="8"/>
  <c r="K195" i="8"/>
  <c r="I195" i="8"/>
  <c r="K194" i="8"/>
  <c r="I194" i="8"/>
  <c r="H241" i="8" l="1"/>
  <c r="J241" i="8"/>
  <c r="G283" i="8"/>
  <c r="D158" i="9" l="1"/>
  <c r="E158" i="9"/>
  <c r="F158" i="9"/>
  <c r="G158" i="9"/>
  <c r="H158" i="9"/>
  <c r="I158" i="9"/>
  <c r="J158" i="9"/>
  <c r="K158" i="9"/>
  <c r="L158" i="9"/>
  <c r="M158" i="9"/>
  <c r="N158" i="9"/>
  <c r="C158" i="9"/>
  <c r="D153" i="9"/>
  <c r="E153" i="9"/>
  <c r="F153" i="9"/>
  <c r="G153" i="9"/>
  <c r="H153" i="9"/>
  <c r="I153" i="9"/>
  <c r="J153" i="9"/>
  <c r="K153" i="9"/>
  <c r="L153" i="9"/>
  <c r="M153" i="9"/>
  <c r="N153" i="9"/>
  <c r="C153" i="9"/>
  <c r="D151" i="9"/>
  <c r="E151" i="9"/>
  <c r="F151" i="9"/>
  <c r="G151" i="9"/>
  <c r="H151" i="9"/>
  <c r="I151" i="9"/>
  <c r="J151" i="9"/>
  <c r="K151" i="9"/>
  <c r="L151" i="9"/>
  <c r="M151" i="9"/>
  <c r="N151" i="9"/>
  <c r="C151" i="9"/>
  <c r="D148" i="9"/>
  <c r="E148" i="9"/>
  <c r="F148" i="9"/>
  <c r="G148" i="9"/>
  <c r="H148" i="9"/>
  <c r="I148" i="9"/>
  <c r="J148" i="9"/>
  <c r="K148" i="9"/>
  <c r="L148" i="9"/>
  <c r="M148" i="9"/>
  <c r="N148" i="9"/>
  <c r="C148" i="9"/>
  <c r="K263" i="8" l="1"/>
  <c r="I263" i="8"/>
  <c r="H263" i="8"/>
  <c r="G263" i="8"/>
  <c r="K262" i="8"/>
  <c r="I262" i="8"/>
  <c r="H262" i="8"/>
  <c r="G262" i="8"/>
  <c r="L261" i="8"/>
  <c r="K261" i="8"/>
  <c r="J261" i="8"/>
  <c r="I261" i="8"/>
  <c r="H261" i="8"/>
  <c r="G261" i="8"/>
  <c r="L260" i="8"/>
  <c r="K260" i="8"/>
  <c r="J260" i="8"/>
  <c r="I260" i="8"/>
  <c r="H260" i="8"/>
  <c r="G260" i="8"/>
  <c r="L259" i="8"/>
  <c r="K259" i="8"/>
  <c r="J259" i="8"/>
  <c r="I259" i="8"/>
  <c r="I257" i="8" s="1"/>
  <c r="J257" i="8" s="1"/>
  <c r="G259" i="8"/>
  <c r="L258" i="8"/>
  <c r="K258" i="8"/>
  <c r="J258" i="8"/>
  <c r="I258" i="8"/>
  <c r="H258" i="8"/>
  <c r="G258" i="8"/>
  <c r="F257" i="8"/>
  <c r="E257" i="8"/>
  <c r="D257" i="8"/>
  <c r="C257" i="8"/>
  <c r="L151" i="8"/>
  <c r="L150" i="8" s="1"/>
  <c r="K151" i="8"/>
  <c r="K150" i="8" s="1"/>
  <c r="J151" i="8"/>
  <c r="J150" i="8" s="1"/>
  <c r="I151" i="8"/>
  <c r="I150" i="8" s="1"/>
  <c r="H151" i="8"/>
  <c r="H150" i="8" s="1"/>
  <c r="G151" i="8"/>
  <c r="G150" i="8" s="1"/>
  <c r="L56" i="8"/>
  <c r="K56" i="8"/>
  <c r="J56" i="8"/>
  <c r="I56" i="8"/>
  <c r="H56" i="8"/>
  <c r="G56" i="8"/>
  <c r="L43" i="8"/>
  <c r="K43" i="8"/>
  <c r="J43" i="8"/>
  <c r="I43" i="8"/>
  <c r="H43" i="8"/>
  <c r="G43" i="8"/>
  <c r="L30" i="8"/>
  <c r="K30" i="8"/>
  <c r="J30" i="8"/>
  <c r="I30" i="8"/>
  <c r="H30" i="8"/>
  <c r="G30" i="8"/>
  <c r="K257" i="8" l="1"/>
  <c r="L257" i="8" s="1"/>
  <c r="G257" i="8"/>
  <c r="H257" i="8" s="1"/>
  <c r="G12" i="7"/>
  <c r="H12" i="7"/>
  <c r="I12" i="7"/>
  <c r="J12" i="7"/>
  <c r="K12" i="7"/>
  <c r="L12" i="7"/>
  <c r="D12" i="7"/>
  <c r="E12" i="7"/>
  <c r="F12" i="7"/>
  <c r="C12" i="7"/>
  <c r="K255" i="8" l="1"/>
  <c r="L255" i="8" s="1"/>
  <c r="I255" i="8"/>
  <c r="J255" i="8" s="1"/>
  <c r="G255" i="8"/>
  <c r="H255" i="8" s="1"/>
  <c r="K256" i="8"/>
  <c r="I256" i="8"/>
  <c r="G256" i="8"/>
  <c r="H256" i="8" s="1"/>
  <c r="K254" i="8"/>
  <c r="L254" i="8" s="1"/>
  <c r="I254" i="8"/>
  <c r="G254" i="8"/>
  <c r="K253" i="8"/>
  <c r="I253" i="8"/>
  <c r="K143" i="8"/>
  <c r="K142" i="8" s="1"/>
  <c r="I143" i="8"/>
  <c r="I142" i="8" s="1"/>
  <c r="G143" i="8"/>
  <c r="G142" i="8" s="1"/>
  <c r="K86" i="8"/>
  <c r="K85" i="8" s="1"/>
  <c r="K55" i="8"/>
  <c r="I55" i="8"/>
  <c r="G55" i="8"/>
  <c r="K42" i="8"/>
  <c r="K29" i="8"/>
  <c r="I29" i="8"/>
  <c r="G29" i="8"/>
  <c r="D144" i="9"/>
  <c r="E144" i="9"/>
  <c r="F144" i="9"/>
  <c r="G144" i="9"/>
  <c r="H144" i="9"/>
  <c r="I144" i="9"/>
  <c r="J144" i="9"/>
  <c r="K144" i="9"/>
  <c r="L144" i="9"/>
  <c r="M144" i="9"/>
  <c r="N144" i="9"/>
  <c r="C144" i="9"/>
  <c r="D229" i="8"/>
  <c r="D228" i="8" s="1"/>
  <c r="E229" i="8"/>
  <c r="E228" i="8" s="1"/>
  <c r="H228" i="8" s="1"/>
  <c r="F229" i="8"/>
  <c r="F228" i="8" s="1"/>
  <c r="G229" i="8"/>
  <c r="H229" i="8"/>
  <c r="I229" i="8"/>
  <c r="J229" i="8"/>
  <c r="K229" i="8"/>
  <c r="L229" i="8"/>
  <c r="C229" i="8"/>
  <c r="C228" i="8" s="1"/>
  <c r="D141" i="9"/>
  <c r="E141" i="9"/>
  <c r="F141" i="9"/>
  <c r="F140" i="9" s="1"/>
  <c r="G141" i="9"/>
  <c r="H141" i="9"/>
  <c r="I141" i="9"/>
  <c r="J141" i="9"/>
  <c r="K141" i="9"/>
  <c r="L141" i="9"/>
  <c r="M141" i="9"/>
  <c r="N141" i="9"/>
  <c r="N140" i="9" s="1"/>
  <c r="C141" i="9"/>
  <c r="M140" i="9" l="1"/>
  <c r="J140" i="9"/>
  <c r="I140" i="9"/>
  <c r="E140" i="9"/>
  <c r="H140" i="9"/>
  <c r="C140" i="9"/>
  <c r="G140" i="9"/>
  <c r="L140" i="9"/>
  <c r="D140" i="9"/>
  <c r="K140" i="9"/>
  <c r="I228" i="8"/>
  <c r="J228" i="8" s="1"/>
  <c r="K228" i="8"/>
  <c r="L228" i="8" s="1"/>
  <c r="H29" i="8"/>
  <c r="L42" i="8"/>
  <c r="D217" i="8"/>
  <c r="D216" i="8" s="1"/>
  <c r="E217" i="8"/>
  <c r="E216" i="8" s="1"/>
  <c r="F217" i="8"/>
  <c r="F216" i="8" s="1"/>
  <c r="G217" i="8"/>
  <c r="H217" i="8"/>
  <c r="I217" i="8"/>
  <c r="J217" i="8"/>
  <c r="K217" i="8"/>
  <c r="L217" i="8"/>
  <c r="C217" i="8"/>
  <c r="C216" i="8" s="1"/>
  <c r="K216" i="8" l="1"/>
  <c r="L216" i="8" s="1"/>
  <c r="I216" i="8"/>
  <c r="J216" i="8" s="1"/>
  <c r="D286" i="8"/>
  <c r="D285" i="8" s="1"/>
  <c r="J285" i="8" s="1"/>
  <c r="E286" i="8"/>
  <c r="E285" i="8" s="1"/>
  <c r="F286" i="8"/>
  <c r="F285" i="8" s="1"/>
  <c r="G286" i="8"/>
  <c r="H286" i="8"/>
  <c r="I286" i="8"/>
  <c r="J286" i="8"/>
  <c r="K286" i="8"/>
  <c r="L286" i="8"/>
  <c r="C286" i="8"/>
  <c r="C285" i="8" s="1"/>
  <c r="L285" i="8" s="1"/>
  <c r="J111" i="8" l="1"/>
  <c r="K111" i="8"/>
  <c r="L111" i="8"/>
  <c r="I111" i="8"/>
  <c r="D207" i="8"/>
  <c r="D180" i="8" s="1"/>
  <c r="D173" i="8" s="1"/>
  <c r="E207" i="8"/>
  <c r="E180" i="8" s="1"/>
  <c r="E173" i="8" s="1"/>
  <c r="F207" i="8"/>
  <c r="F180" i="8" s="1"/>
  <c r="G207" i="8"/>
  <c r="I207" i="8"/>
  <c r="K207" i="8"/>
  <c r="C207" i="8"/>
  <c r="C180" i="8" s="1"/>
  <c r="C173" i="8" s="1"/>
  <c r="L208" i="8"/>
  <c r="L207" i="8" s="1"/>
  <c r="J208" i="8"/>
  <c r="J211" i="8"/>
  <c r="H211" i="8"/>
  <c r="H207" i="8" s="1"/>
  <c r="D115" i="9"/>
  <c r="D114" i="9" s="1"/>
  <c r="D107" i="9" s="1"/>
  <c r="E115" i="9"/>
  <c r="E114" i="9" s="1"/>
  <c r="E107" i="9" s="1"/>
  <c r="F115" i="9"/>
  <c r="F114" i="9" s="1"/>
  <c r="F107" i="9" s="1"/>
  <c r="G115" i="9"/>
  <c r="G114" i="9" s="1"/>
  <c r="G107" i="9" s="1"/>
  <c r="I115" i="9"/>
  <c r="I114" i="9" s="1"/>
  <c r="I107" i="9" s="1"/>
  <c r="J115" i="9"/>
  <c r="J114" i="9" s="1"/>
  <c r="J107" i="9" s="1"/>
  <c r="L115" i="9"/>
  <c r="L114" i="9" s="1"/>
  <c r="L107" i="9" s="1"/>
  <c r="M115" i="9"/>
  <c r="M114" i="9" s="1"/>
  <c r="M107" i="9" s="1"/>
  <c r="N115" i="9"/>
  <c r="N114" i="9" s="1"/>
  <c r="N107" i="9" s="1"/>
  <c r="C115" i="9"/>
  <c r="C114" i="9" s="1"/>
  <c r="C107" i="9" s="1"/>
  <c r="K117" i="9"/>
  <c r="K115" i="9" s="1"/>
  <c r="K114" i="9" s="1"/>
  <c r="K107" i="9" s="1"/>
  <c r="H117" i="9"/>
  <c r="H115" i="9" s="1"/>
  <c r="H114" i="9" s="1"/>
  <c r="H107" i="9" s="1"/>
  <c r="K180" i="8" l="1"/>
  <c r="L180" i="8" s="1"/>
  <c r="I180" i="8"/>
  <c r="J180" i="8" s="1"/>
  <c r="G180" i="8"/>
  <c r="H180" i="8" s="1"/>
  <c r="F173" i="8"/>
  <c r="J207" i="8"/>
  <c r="L190" i="8"/>
  <c r="D111" i="8"/>
  <c r="D110" i="8" s="1"/>
  <c r="D108" i="8" s="1"/>
  <c r="E111" i="8"/>
  <c r="E110" i="8" s="1"/>
  <c r="E108" i="8" s="1"/>
  <c r="F111" i="8"/>
  <c r="F110" i="8" s="1"/>
  <c r="C111" i="8"/>
  <c r="C110" i="8" s="1"/>
  <c r="C108" i="8" s="1"/>
  <c r="D69" i="8"/>
  <c r="E69" i="8"/>
  <c r="F69" i="8"/>
  <c r="G69" i="8"/>
  <c r="H69" i="8"/>
  <c r="I69" i="8"/>
  <c r="J69" i="8"/>
  <c r="K69" i="8"/>
  <c r="L69" i="8"/>
  <c r="C69" i="8"/>
  <c r="D68" i="9"/>
  <c r="D67" i="9" s="1"/>
  <c r="D62" i="9" s="1"/>
  <c r="D10" i="9" s="1"/>
  <c r="E68" i="9"/>
  <c r="E67" i="9" s="1"/>
  <c r="E62" i="9" s="1"/>
  <c r="E10" i="9" s="1"/>
  <c r="F68" i="9"/>
  <c r="F67" i="9" s="1"/>
  <c r="F62" i="9" s="1"/>
  <c r="F10" i="9" s="1"/>
  <c r="G68" i="9"/>
  <c r="G67" i="9" s="1"/>
  <c r="G62" i="9" s="1"/>
  <c r="G10" i="9" s="1"/>
  <c r="H68" i="9"/>
  <c r="H67" i="9" s="1"/>
  <c r="H62" i="9" s="1"/>
  <c r="H10" i="9" s="1"/>
  <c r="I68" i="9"/>
  <c r="I67" i="9" s="1"/>
  <c r="I62" i="9" s="1"/>
  <c r="I10" i="9" s="1"/>
  <c r="J68" i="9"/>
  <c r="J67" i="9" s="1"/>
  <c r="J62" i="9" s="1"/>
  <c r="J10" i="9" s="1"/>
  <c r="K68" i="9"/>
  <c r="K67" i="9" s="1"/>
  <c r="K62" i="9" s="1"/>
  <c r="K10" i="9" s="1"/>
  <c r="L68" i="9"/>
  <c r="L67" i="9" s="1"/>
  <c r="L62" i="9" s="1"/>
  <c r="L10" i="9" s="1"/>
  <c r="M68" i="9"/>
  <c r="M67" i="9" s="1"/>
  <c r="M62" i="9" s="1"/>
  <c r="M10" i="9" s="1"/>
  <c r="N68" i="9"/>
  <c r="N67" i="9" s="1"/>
  <c r="N62" i="9" s="1"/>
  <c r="N10" i="9" s="1"/>
  <c r="C68" i="9"/>
  <c r="C67" i="9" s="1"/>
  <c r="C62" i="9" s="1"/>
  <c r="C10" i="9" s="1"/>
  <c r="C23" i="8"/>
  <c r="D23" i="8"/>
  <c r="E23" i="8"/>
  <c r="F23" i="8"/>
  <c r="E68" i="8" l="1"/>
  <c r="F68" i="8"/>
  <c r="F64" i="8" s="1"/>
  <c r="D68" i="8"/>
  <c r="K173" i="8"/>
  <c r="L173" i="8" s="1"/>
  <c r="G173" i="8"/>
  <c r="H173" i="8" s="1"/>
  <c r="I173" i="8"/>
  <c r="J173" i="8" s="1"/>
  <c r="C68" i="8"/>
  <c r="G110" i="8"/>
  <c r="F108" i="8"/>
  <c r="K110" i="8"/>
  <c r="I110" i="8"/>
  <c r="I23" i="8"/>
  <c r="J23" i="8" s="1"/>
  <c r="K23" i="8"/>
  <c r="L23" i="8" s="1"/>
  <c r="G23" i="8"/>
  <c r="H23" i="8" s="1"/>
  <c r="E36" i="8"/>
  <c r="F36" i="8"/>
  <c r="D36" i="8"/>
  <c r="C36" i="8"/>
  <c r="J110" i="8" l="1"/>
  <c r="J108" i="8" s="1"/>
  <c r="I108" i="8"/>
  <c r="J68" i="8"/>
  <c r="D64" i="8"/>
  <c r="D54" i="8" s="1"/>
  <c r="D49" i="8" s="1"/>
  <c r="D22" i="8" s="1"/>
  <c r="D12" i="8" s="1"/>
  <c r="D11" i="8" s="1"/>
  <c r="L68" i="8"/>
  <c r="C64" i="8"/>
  <c r="C54" i="8" s="1"/>
  <c r="C49" i="8" s="1"/>
  <c r="C22" i="8" s="1"/>
  <c r="C12" i="8" s="1"/>
  <c r="C11" i="8" s="1"/>
  <c r="F54" i="8"/>
  <c r="F49" i="8" s="1"/>
  <c r="H68" i="8"/>
  <c r="E64" i="8"/>
  <c r="K108" i="8"/>
  <c r="L110" i="8"/>
  <c r="L108" i="8" s="1"/>
  <c r="G108" i="8"/>
  <c r="H110" i="8"/>
  <c r="H108" i="8" s="1"/>
  <c r="K36" i="8"/>
  <c r="L36" i="8" s="1"/>
  <c r="I36" i="8"/>
  <c r="J36" i="8" s="1"/>
  <c r="G36" i="8"/>
  <c r="H36" i="8" s="1"/>
  <c r="K64" i="8" l="1"/>
  <c r="L64" i="8" s="1"/>
  <c r="H64" i="8"/>
  <c r="E54" i="8"/>
  <c r="E49" i="8" s="1"/>
  <c r="I64" i="8"/>
  <c r="J64" i="8" s="1"/>
  <c r="I49" i="8"/>
  <c r="J49" i="8" s="1"/>
  <c r="F22" i="8"/>
  <c r="K49" i="8"/>
  <c r="L49" i="8" s="1"/>
  <c r="F12" i="8" l="1"/>
  <c r="K22" i="8"/>
  <c r="L22" i="8" s="1"/>
  <c r="I22" i="8"/>
  <c r="J22" i="8" s="1"/>
  <c r="G49" i="8"/>
  <c r="H49" i="8" s="1"/>
  <c r="E22" i="8"/>
  <c r="E12" i="8" s="1"/>
  <c r="E11" i="8" s="1"/>
  <c r="G22" i="8" l="1"/>
  <c r="H22" i="8" s="1"/>
  <c r="I12" i="8"/>
  <c r="J12" i="8" s="1"/>
  <c r="K12" i="8"/>
  <c r="L12" i="8" s="1"/>
  <c r="G12" i="8"/>
  <c r="H12" i="8" s="1"/>
  <c r="F11" i="8"/>
  <c r="G11" i="8" l="1"/>
  <c r="H11" i="8" s="1"/>
  <c r="K11" i="8"/>
  <c r="L11" i="8" s="1"/>
  <c r="I11" i="8"/>
  <c r="J11" i="8" s="1"/>
</calcChain>
</file>

<file path=xl/comments1.xml><?xml version="1.0" encoding="utf-8"?>
<comments xmlns="http://schemas.openxmlformats.org/spreadsheetml/2006/main">
  <authors>
    <author>Admin</author>
  </authors>
  <commentList>
    <comment ref="C13" authorId="0">
      <text>
        <r>
          <rPr>
            <b/>
            <sz val="9"/>
            <color indexed="81"/>
            <rFont val="Tahoma"/>
            <family val="2"/>
          </rPr>
          <t>Admin:</t>
        </r>
        <r>
          <rPr>
            <sz val="9"/>
            <color indexed="81"/>
            <rFont val="Tahoma"/>
            <family val="2"/>
          </rPr>
          <t xml:space="preserve">
Không tính 144 Trạm Y tế tuyến xã. Số tổng cũ là 1.097 đơn vị.</t>
        </r>
      </text>
    </comment>
    <comment ref="H13" authorId="0">
      <text>
        <r>
          <rPr>
            <b/>
            <sz val="9"/>
            <color indexed="81"/>
            <rFont val="Tahoma"/>
            <family val="2"/>
          </rPr>
          <t>Admin:</t>
        </r>
        <r>
          <rPr>
            <sz val="9"/>
            <color indexed="81"/>
            <rFont val="Tahoma"/>
            <family val="2"/>
          </rPr>
          <t xml:space="preserve">
Không tính 144 Trạm Y tế tuyến xã. Số tổng cũ là 1.067 đơn vị.</t>
        </r>
      </text>
    </comment>
    <comment ref="M13" authorId="0">
      <text>
        <r>
          <rPr>
            <b/>
            <sz val="9"/>
            <color indexed="81"/>
            <rFont val="Tahoma"/>
            <family val="2"/>
          </rPr>
          <t>Admin:</t>
        </r>
        <r>
          <rPr>
            <sz val="9"/>
            <color indexed="81"/>
            <rFont val="Tahoma"/>
            <family val="2"/>
          </rPr>
          <t xml:space="preserve">
Không tính 144 Trạm Y tế cấp xã.Số liệu cũ là </t>
        </r>
      </text>
    </comment>
    <comment ref="R13" authorId="0">
      <text>
        <r>
          <rPr>
            <b/>
            <sz val="9"/>
            <color indexed="81"/>
            <rFont val="Tahoma"/>
            <family val="2"/>
          </rPr>
          <t>Admin:</t>
        </r>
        <r>
          <rPr>
            <sz val="9"/>
            <color indexed="81"/>
            <rFont val="Tahoma"/>
            <family val="2"/>
          </rPr>
          <t xml:space="preserve">
Không tính 144 Trạm Y tế cấp xã.Số liệu cũ là </t>
        </r>
      </text>
    </comment>
    <comment ref="C162" authorId="0">
      <text>
        <r>
          <rPr>
            <b/>
            <sz val="9"/>
            <color indexed="81"/>
            <rFont val="Tahoma"/>
            <family val="2"/>
          </rPr>
          <t>Admin:</t>
        </r>
        <r>
          <rPr>
            <sz val="9"/>
            <color indexed="81"/>
            <rFont val="Tahoma"/>
            <family val="2"/>
          </rPr>
          <t xml:space="preserve">
      Năm 2021 về trước là Trung tâm CNTT và Truyền thông</t>
        </r>
      </text>
    </comment>
    <comment ref="H162" authorId="0">
      <text>
        <r>
          <rPr>
            <b/>
            <sz val="9"/>
            <color indexed="81"/>
            <rFont val="Tahoma"/>
            <family val="2"/>
          </rPr>
          <t>Admin:</t>
        </r>
        <r>
          <rPr>
            <sz val="9"/>
            <color indexed="81"/>
            <rFont val="Tahoma"/>
            <family val="2"/>
          </rPr>
          <t xml:space="preserve">
      Năm 2021 về trước là Trung tâm CNTT và Truyền thông</t>
        </r>
      </text>
    </comment>
    <comment ref="C266" authorId="0">
      <text>
        <r>
          <rPr>
            <b/>
            <sz val="9"/>
            <color indexed="81"/>
            <rFont val="Tahoma"/>
            <family val="2"/>
          </rPr>
          <t>Admin:</t>
        </r>
        <r>
          <rPr>
            <sz val="9"/>
            <color indexed="81"/>
            <rFont val="Tahoma"/>
            <family val="2"/>
          </rPr>
          <t xml:space="preserve">
Không tính 143 Trạm Y tế tuyến xã. Số tổng cũ là 933 đơn vị.</t>
        </r>
      </text>
    </comment>
    <comment ref="H266" authorId="0">
      <text>
        <r>
          <rPr>
            <b/>
            <sz val="9"/>
            <color indexed="81"/>
            <rFont val="Tahoma"/>
            <family val="2"/>
          </rPr>
          <t>Admin:</t>
        </r>
        <r>
          <rPr>
            <sz val="9"/>
            <color indexed="81"/>
            <rFont val="Tahoma"/>
            <family val="2"/>
          </rPr>
          <t xml:space="preserve">
Không tính 143 Trạm Y tế tuyến xã. Số tổng cũ là 904 đơn vị.</t>
        </r>
      </text>
    </comment>
    <comment ref="C408" authorId="0">
      <text>
        <r>
          <rPr>
            <b/>
            <sz val="9"/>
            <color indexed="81"/>
            <rFont val="Tahoma"/>
            <family val="2"/>
          </rPr>
          <t>Admin:</t>
        </r>
        <r>
          <rPr>
            <sz val="9"/>
            <color indexed="81"/>
            <rFont val="Tahoma"/>
            <family val="2"/>
          </rPr>
          <t xml:space="preserve">
      Năm 2021 về trước là Trung tâm CNTT và Truyền thông</t>
        </r>
      </text>
    </comment>
    <comment ref="H408" authorId="0">
      <text>
        <r>
          <rPr>
            <b/>
            <sz val="9"/>
            <color indexed="81"/>
            <rFont val="Tahoma"/>
            <family val="2"/>
          </rPr>
          <t>Admin:</t>
        </r>
        <r>
          <rPr>
            <sz val="9"/>
            <color indexed="81"/>
            <rFont val="Tahoma"/>
            <family val="2"/>
          </rPr>
          <t xml:space="preserve">
      Năm 2021 về trước là Trung tâm CNTT và Truyền thông</t>
        </r>
      </text>
    </comment>
  </commentList>
</comments>
</file>

<file path=xl/comments2.xml><?xml version="1.0" encoding="utf-8"?>
<comments xmlns="http://schemas.openxmlformats.org/spreadsheetml/2006/main">
  <authors>
    <author>User 23223</author>
  </authors>
  <commentList>
    <comment ref="C134" authorId="0">
      <text>
        <r>
          <rPr>
            <sz val="9"/>
            <color indexed="81"/>
            <rFont val="Tahoma"/>
            <family val="2"/>
          </rPr>
          <t>Phú, Xuan, Lợi, Dương, Triệu, Hương, Ba, Huấn, Vũ, Nghĩ, Hữu Đức, Bình, Onh, Thoa, nhiệm, Võ Thành Phúc, Loan, Ngô Thanh, Lâm, Bích, D. Thanh, Hạnh, Thành, Chính, Giang, Nguyễn Phúc, Thiện, Võ Tám , Kim, Thuý, Duy</t>
        </r>
      </text>
    </comment>
    <comment ref="F134" authorId="0">
      <text>
        <r>
          <rPr>
            <sz val="9"/>
            <color indexed="81"/>
            <rFont val="Tahoma"/>
            <family val="2"/>
          </rPr>
          <t>Xuan, Lợi, Triệu, Lam, Hương, Huấn, Vũ, Nghĩ, Thoa, Nhiệm, Loan, Ngô Thanh, Lâm, Bích, D. Thanh, Hạnh, Thành, Chính, Tùng, Đăng, Thảo Vy, Vân, Giang, Nguyễn Phúc, Thiện, Võ Tám, Kim, Duy.</t>
        </r>
      </text>
    </comment>
    <comment ref="I134" authorId="0">
      <text>
        <r>
          <rPr>
            <sz val="9"/>
            <color indexed="81"/>
            <rFont val="Tahoma"/>
            <family val="2"/>
          </rPr>
          <t>Xuân, Huấn, Thoa, Lam, Hương, Tố Nguyên, So, Nhiệm, D. Thanh, Loan, Ngô Thanh, Bích, Thành, Lê Phúc, Hưng, Hiếu, Vân, Vinh, Ơn,  Giang, Nguyễn Phúc, Thiện, Kim, Võ Tám, Duy, Hạnh, Tuấn, Tùng, Hiển, Nhi, Thanh Nguyên, Tuấn Anh, Đức, Hùng, Tú, Dung, Giã, Nguyễn Tám.</t>
        </r>
      </text>
    </comment>
    <comment ref="K134" authorId="0">
      <text>
        <r>
          <rPr>
            <sz val="9"/>
            <color indexed="81"/>
            <rFont val="Tahoma"/>
            <family val="2"/>
          </rPr>
          <t xml:space="preserve">Bảo Chính, Dũng, Đăng, Cao Hồng Thanh, </t>
        </r>
      </text>
    </comment>
    <comment ref="L134" authorId="0">
      <text>
        <r>
          <rPr>
            <sz val="9"/>
            <color indexed="81"/>
            <rFont val="Tahoma"/>
            <family val="2"/>
          </rPr>
          <t>Xuân, Huấn, Thoa, Lam, Hương, Nguyên, So, Nhiệm, D. Thanh,Vinh,Loan, Ngô Thanh, Bích, Thành, Hưng, Vân, Lê Phúc, Ơn, Bảo, Sang, Ngữ, Hoàng, Giang, Nguyễn Phúc, Tám, Thiện, Kim, Duy, Hạnh, Tuấn, Hiển, Nhi, Phung, Trí,Tuấn Anh, Đức, Hùng, Tú, Giã, Dung.</t>
        </r>
      </text>
    </comment>
    <comment ref="N134" authorId="0">
      <text>
        <r>
          <rPr>
            <sz val="9"/>
            <color indexed="81"/>
            <rFont val="Tahoma"/>
            <family val="2"/>
          </rPr>
          <t xml:space="preserve">Bảo Chính, Cao Hồng Thanh, Nguyễn Thị Hồng Hạnh
</t>
        </r>
      </text>
    </comment>
  </commentList>
</comments>
</file>

<file path=xl/comments3.xml><?xml version="1.0" encoding="utf-8"?>
<comments xmlns="http://schemas.openxmlformats.org/spreadsheetml/2006/main">
  <authors>
    <author>ismail - [2010]</author>
    <author>User 23223</author>
    <author>Admin</author>
  </authors>
  <commentList>
    <comment ref="C103" authorId="0">
      <text>
        <r>
          <rPr>
            <b/>
            <sz val="9"/>
            <color indexed="81"/>
            <rFont val="Tahoma"/>
            <family val="2"/>
          </rPr>
          <t>ismail - [2010]:</t>
        </r>
        <r>
          <rPr>
            <sz val="9"/>
            <color indexed="81"/>
            <rFont val="Tahoma"/>
            <family val="2"/>
          </rPr>
          <t xml:space="preserve">
do 4 đơn vị: TTGDSK, AIDS, TTSKSS, TTYTDP</t>
        </r>
      </text>
    </comment>
    <comment ref="D103" authorId="0">
      <text>
        <r>
          <rPr>
            <b/>
            <sz val="9"/>
            <color indexed="81"/>
            <rFont val="Tahoma"/>
            <family val="2"/>
          </rPr>
          <t>ismail - [2010]:</t>
        </r>
        <r>
          <rPr>
            <sz val="9"/>
            <color indexed="81"/>
            <rFont val="Tahoma"/>
            <family val="2"/>
          </rPr>
          <t xml:space="preserve">
do 4 đơn vị: TTGDSK, AIDS, TTSKSS, TT</t>
        </r>
      </text>
    </comment>
    <comment ref="C205" authorId="1">
      <text>
        <r>
          <rPr>
            <sz val="9"/>
            <color indexed="81"/>
            <rFont val="Tahoma"/>
            <family val="2"/>
          </rPr>
          <t xml:space="preserve">Xuân, Lợi
</t>
        </r>
      </text>
    </comment>
    <comment ref="D205" authorId="1">
      <text>
        <r>
          <rPr>
            <sz val="9"/>
            <color indexed="81"/>
            <rFont val="Tahoma"/>
            <family val="2"/>
          </rPr>
          <t xml:space="preserve"> Lợi
</t>
        </r>
      </text>
    </comment>
    <comment ref="E205" authorId="1">
      <text>
        <r>
          <rPr>
            <sz val="9"/>
            <color indexed="81"/>
            <rFont val="Tahoma"/>
            <family val="2"/>
          </rPr>
          <t xml:space="preserve">Huấn
</t>
        </r>
      </text>
    </comment>
    <comment ref="F205" authorId="1">
      <text>
        <r>
          <rPr>
            <sz val="9"/>
            <color indexed="81"/>
            <rFont val="Tahoma"/>
            <family val="2"/>
          </rPr>
          <t xml:space="preserve">Huấn
</t>
        </r>
      </text>
    </comment>
    <comment ref="G205" authorId="1">
      <text>
        <r>
          <rPr>
            <sz val="12"/>
            <color indexed="81"/>
            <rFont val="Times New Roman"/>
            <family val="1"/>
          </rPr>
          <t>Năm 2023 lãnh đạo cấp phó so với năm 2015 là k tăng.</t>
        </r>
        <r>
          <rPr>
            <sz val="9"/>
            <color indexed="81"/>
            <rFont val="Tahoma"/>
            <family val="2"/>
          </rPr>
          <t xml:space="preserve">
</t>
        </r>
      </text>
    </comment>
    <comment ref="I205" authorId="1">
      <text>
        <r>
          <rPr>
            <sz val="12"/>
            <color indexed="81"/>
            <rFont val="Times New Roman"/>
            <family val="1"/>
          </rPr>
          <t>Năm 2023 lãnh đạo cấp phó so với năm 2017 là k tăng.</t>
        </r>
        <r>
          <rPr>
            <sz val="9"/>
            <color indexed="81"/>
            <rFont val="Tahoma"/>
            <family val="2"/>
          </rPr>
          <t xml:space="preserve">
</t>
        </r>
      </text>
    </comment>
    <comment ref="K205" authorId="1">
      <text>
        <r>
          <rPr>
            <sz val="12"/>
            <color indexed="81"/>
            <rFont val="Times New Roman"/>
            <family val="1"/>
          </rPr>
          <t>Năm 2023 lãnh đạo cấp phó giảm so với 2015 là 01 người.</t>
        </r>
        <r>
          <rPr>
            <sz val="9"/>
            <color indexed="81"/>
            <rFont val="Tahoma"/>
            <family val="2"/>
          </rPr>
          <t xml:space="preserve">
</t>
        </r>
      </text>
    </comment>
    <comment ref="F252" authorId="2">
      <text>
        <r>
          <rPr>
            <b/>
            <sz val="9"/>
            <color indexed="81"/>
            <rFont val="Tahoma"/>
            <family val="2"/>
          </rPr>
          <t>Admin:</t>
        </r>
        <r>
          <rPr>
            <sz val="9"/>
            <color indexed="81"/>
            <rFont val="Tahoma"/>
            <family val="2"/>
          </rPr>
          <t xml:space="preserve">
Sáp nhập vào BQL chợ đầu mối
</t>
        </r>
      </text>
    </comment>
  </commentList>
</comments>
</file>

<file path=xl/sharedStrings.xml><?xml version="1.0" encoding="utf-8"?>
<sst xmlns="http://schemas.openxmlformats.org/spreadsheetml/2006/main" count="1832" uniqueCount="692">
  <si>
    <t>TT</t>
  </si>
  <si>
    <t>Đơn vị, lĩnh vực</t>
  </si>
  <si>
    <t>Lĩnh vực Giáo dục nghề nghiệp</t>
  </si>
  <si>
    <t>Lĩnh vực sự nghiệp kinh tế và sự nghiệp khác</t>
  </si>
  <si>
    <t>_________________________________</t>
  </si>
  <si>
    <t>_____________________</t>
  </si>
  <si>
    <t xml:space="preserve">VỀ CÁC ĐƠN VỊ NGOÀI CÔNG LẬP CUNG ỨNG 
DỊCH VỤ SỰ NGHIỆP CÔNG TẠI CÁC ĐỊA PHƯƠNG </t>
  </si>
  <si>
    <t>Năm 2015</t>
  </si>
  <si>
    <t>Năm 2017</t>
  </si>
  <si>
    <t>Năm 2021</t>
  </si>
  <si>
    <t>Năm 2023</t>
  </si>
  <si>
    <t>Số lượng tăng/giảm</t>
  </si>
  <si>
    <t>Tỷ lệ tăng/giảm</t>
  </si>
  <si>
    <t>PHỤ LỤC 8</t>
  </si>
  <si>
    <t>PHỤ LỤC 6</t>
  </si>
  <si>
    <t xml:space="preserve">SỐ LƯỢNG CẤP PHÓ TRÊN MỘT ĐƠN VỊ SỰ NGHIỆP CÔNG LẬP </t>
  </si>
  <si>
    <t>So sánh thực hiện năm 2023 so với năm 2021</t>
  </si>
  <si>
    <t>So sánh thực hiện năm 2023 so với năm 2017</t>
  </si>
  <si>
    <t>So sánh thực hiện năm 2023 so với năm 2015</t>
  </si>
  <si>
    <t>Số lượng lãnh đạo cấp phó tăng/giảm</t>
  </si>
  <si>
    <t>PHỤ LỤC 5</t>
  </si>
  <si>
    <t xml:space="preserve">           SỐ LƯỢNG NGƯỜI LÀM VIỆC TRONG ĐƠN VỊ SỰ NGHIỆP CÔNG LẬP TỰ BẢO ĐẢM CHI THƯỜNG XUYÊN VÀ ĐƠN VỊ SỰ NGHIỆP CÔNG LẬP TỰ BẢO ĐẢM CHI THƯỜNG XUYÊN VÀ CHI ĐẦU TƯ</t>
  </si>
  <si>
    <t>Số viên chức</t>
  </si>
  <si>
    <t>Số công chức (nếu có)</t>
  </si>
  <si>
    <t>Số lao động hợp đồng</t>
  </si>
  <si>
    <t>I</t>
  </si>
  <si>
    <t>Lĩnh vực Giáo dục và Đào tạo</t>
  </si>
  <si>
    <t>ĐVSNCL thuộc UBND cấp tỉnh</t>
  </si>
  <si>
    <t>ĐVSNCL thuộc CQCM thuộc UBND cấp tỉnh (Sở)</t>
  </si>
  <si>
    <t>Sở Giáo dục và Đào tạo</t>
  </si>
  <si>
    <t>a</t>
  </si>
  <si>
    <t>Trường THPT</t>
  </si>
  <si>
    <t>b</t>
  </si>
  <si>
    <t>Trung tâm GDTX Sa Đéc</t>
  </si>
  <si>
    <t>c</t>
  </si>
  <si>
    <t>Trung tâm GDTX Tỉnh</t>
  </si>
  <si>
    <t>d</t>
  </si>
  <si>
    <t>Trường Nuôi dạy trẻ khuyết tật</t>
  </si>
  <si>
    <t>ĐVSNCL thuộc tổ chức hành chính khác thuộc UBND cấp tỉnh (Ghi rõ)</t>
  </si>
  <si>
    <t>ĐVSNCL thuộc Chi cục thuộc Sở</t>
  </si>
  <si>
    <t>ĐVSNCL thuộc UBND cấp huyện</t>
  </si>
  <si>
    <t>Trường Mầm non</t>
  </si>
  <si>
    <t>UBND huyện Châu Thành</t>
  </si>
  <si>
    <t>UBND huyện Lai Vung</t>
  </si>
  <si>
    <t>UBND huyện Lấp Vò</t>
  </si>
  <si>
    <t>UBND TP Sa Đéc</t>
  </si>
  <si>
    <t>UBND huyện Tháp Mười</t>
  </si>
  <si>
    <t>UBND huyện Cao Lãnh</t>
  </si>
  <si>
    <t>UBND TP Cao Lãnh</t>
  </si>
  <si>
    <t>UBND huyện Tam Nông</t>
  </si>
  <si>
    <t>UBND huyện Thanh Bình</t>
  </si>
  <si>
    <t>UBND TP Hồng Ngự</t>
  </si>
  <si>
    <t>UBND huyện Tân Hồng</t>
  </si>
  <si>
    <t>UBND huyện Hồng Ngự</t>
  </si>
  <si>
    <t>Trường Tiểu học</t>
  </si>
  <si>
    <t>Trường Trung học cơ sở</t>
  </si>
  <si>
    <t>ĐVSNCL thuộc các tổ chức chính trị, xã hội khác</t>
  </si>
  <si>
    <t>II</t>
  </si>
  <si>
    <t>Trường CĐ Cộng đồng Đồng Tháp</t>
  </si>
  <si>
    <t>Trường CĐ Y tế Đồng Tháp</t>
  </si>
  <si>
    <t>Sở Lao động - Thương binh &amp; XH</t>
  </si>
  <si>
    <t>Sở Giao thông vận tải</t>
  </si>
  <si>
    <t>Trung tâm Giáo dục nghề nghiệp</t>
  </si>
  <si>
    <t>III</t>
  </si>
  <si>
    <t>Lĩnh vực Y tế</t>
  </si>
  <si>
    <t>Bệnh viện tuyến Tỉnh</t>
  </si>
  <si>
    <t>Trung tâm Y tế cấp huyện</t>
  </si>
  <si>
    <t>Trung tâm Pháp Y</t>
  </si>
  <si>
    <t>Trung tâm Giám định Y khoa</t>
  </si>
  <si>
    <t>Bệnh viện Da Liễu</t>
  </si>
  <si>
    <t>Trung tâm Kiểm nghiệm</t>
  </si>
  <si>
    <t>Bệnh viện Tâm thần</t>
  </si>
  <si>
    <t>Trung tâm Kiểm soát Bệnh tật</t>
  </si>
  <si>
    <t>IV</t>
  </si>
  <si>
    <t>Lĩnh vực Khoa học và Công nghệ</t>
  </si>
  <si>
    <t>V</t>
  </si>
  <si>
    <t>Lĩnh vực Văn hóa, Thể thao và Du lịch</t>
  </si>
  <si>
    <t>Sở Văn hóa, Thể thao và Du lịch</t>
  </si>
  <si>
    <t>…</t>
  </si>
  <si>
    <t>ĐVSNCL thuộc Phòng Văn hóa &amp; Thông tin cấp huyện</t>
  </si>
  <si>
    <t>TP Hồng Ngự</t>
  </si>
  <si>
    <t>Trung tâm Văn hóa - Thể thao và Truyền thanh</t>
  </si>
  <si>
    <t>Huyện Cao Lãnh</t>
  </si>
  <si>
    <t>Trung tâm Văn hoá Thể thao và Truyền thanh</t>
  </si>
  <si>
    <t>Huyện Lấp Vò</t>
  </si>
  <si>
    <t>TP Sa Đéc</t>
  </si>
  <si>
    <t>H. Tân Hồng</t>
  </si>
  <si>
    <t>TP Cao Lãnh</t>
  </si>
  <si>
    <t>Huyện Hồng Ngự</t>
  </si>
  <si>
    <t>Huyện Lai Vung</t>
  </si>
  <si>
    <t>Huyện Tam Nông</t>
  </si>
  <si>
    <t>7,10</t>
  </si>
  <si>
    <t>Huyện Thanh Bình</t>
  </si>
  <si>
    <t>Huyện Châu Thành</t>
  </si>
  <si>
    <t>Huyện Tháp Mười</t>
  </si>
  <si>
    <t>VI</t>
  </si>
  <si>
    <t>Lĩnh vực Thông tin và Truyền thông</t>
  </si>
  <si>
    <t>Đài PH - TH Đồng Tháp</t>
  </si>
  <si>
    <t>Trung tâm Chuyển đổi số (thuộc Sở TT &amp; TT)</t>
  </si>
  <si>
    <t>VII</t>
  </si>
  <si>
    <t>Trung tâm Xúc tiến TM, DL &amp; ĐT</t>
  </si>
  <si>
    <t>Vườn QG Tràm Chim</t>
  </si>
  <si>
    <t>Sở Kế hoạch và Đầu tư</t>
  </si>
  <si>
    <t>Trung tâm Dịch vụ nông nghiệp, Quản lý khai thác công trình thuỷ lợi và Nước sạch nông thôn</t>
  </si>
  <si>
    <t>Trung tâm Ứng dụng nông nghiệp công nghệ cao</t>
  </si>
  <si>
    <t>Văn phòng UBND Tỉnh</t>
  </si>
  <si>
    <t>Sở Tư pháp</t>
  </si>
  <si>
    <t>Sở Công Thương</t>
  </si>
  <si>
    <t>Sở Xây dựng</t>
  </si>
  <si>
    <t>Sở Tài nguyên và Môi trường</t>
  </si>
  <si>
    <t>Ban Quản lý dự án và Phát triển quỹ đất</t>
  </si>
  <si>
    <t>Trung tâm Dịch vụ Nông nghiệp</t>
  </si>
  <si>
    <t>Ban Quản lý công trình công cộng</t>
  </si>
  <si>
    <t>Ban Quản lý Dự án và Phát triển quỹ đất</t>
  </si>
  <si>
    <t>Ban Quản lý Công trình công cộng</t>
  </si>
  <si>
    <t>Trung tâm Dịch vụ nông nghiệp</t>
  </si>
  <si>
    <t>Trung tâm tin học</t>
  </si>
  <si>
    <t>Đội Quản lý trật tự đô thị</t>
  </si>
  <si>
    <t>Trung tâm dịch vụ nông nghiệp</t>
  </si>
  <si>
    <t>Ban Quản lý công trình đô thị</t>
  </si>
  <si>
    <t>Ban Quản lý chợ</t>
  </si>
  <si>
    <t>Trung tâm Tin học</t>
  </si>
  <si>
    <t>Ban Quản lý chợ Mỹ Thọ</t>
  </si>
  <si>
    <t>Ban Quản lý Rừng tràm Gáo Giồng</t>
  </si>
  <si>
    <t>Ban Quản lý Chợ đầu mối trái cây tỉnh Đồng Tháp</t>
  </si>
  <si>
    <t>Đội Quản lý Trật tự đô thị</t>
  </si>
  <si>
    <t>Trung tâm Dịch vụ Nông nghiệp</t>
  </si>
  <si>
    <t>Trung tân Dịch vụ nông nghiệp</t>
  </si>
  <si>
    <t xml:space="preserve">Ban Quản lý dự án và Phát triển quỹ đất </t>
  </si>
  <si>
    <t>Ban Quản lý Chợ và Dịch vụ công cộng</t>
  </si>
  <si>
    <t>Ban Quản lý chợ và Dịch vụ công cộng</t>
  </si>
  <si>
    <t>ĐVSNCL thuộc ĐVSNCL thuộc UBND cấp Tỉnh</t>
  </si>
  <si>
    <t xml:space="preserve"> </t>
  </si>
  <si>
    <t>_______________________________________</t>
  </si>
  <si>
    <t>Tổng</t>
  </si>
  <si>
    <t xml:space="preserve">Trung tâm Đầu tư và Khai thác Hạ tầng </t>
  </si>
  <si>
    <t>Ban Quản lý Khu kinh tế</t>
  </si>
  <si>
    <t>Các Trạm thuộc Chi cục</t>
  </si>
  <si>
    <t>Sở Nông nghiệp và PTNT</t>
  </si>
  <si>
    <t xml:space="preserve">Trung tâm Bảo tồn và Hợp tác Quốc tế </t>
  </si>
  <si>
    <t>Khu Du lịch Tràm Chim</t>
  </si>
  <si>
    <t>PHỤ LỤC 10</t>
  </si>
  <si>
    <t>DANH MỤC DỊCH VỤ SỰ NGHIỆP CÔNG SỬ DỤNG NSNN</t>
  </si>
  <si>
    <t>Ngành, lĩnh vực</t>
  </si>
  <si>
    <t>Quyết định của Thủ tướng Chính phủ</t>
  </si>
  <si>
    <t xml:space="preserve">Ghi chú </t>
  </si>
  <si>
    <t>...</t>
  </si>
  <si>
    <t>____________________</t>
  </si>
  <si>
    <t>PHỤ LỤC 12</t>
  </si>
  <si>
    <t>DANH MỤC CÁC LUẬT, PHÁP LỆNH, NGHỊ QUYẾT ĐỀ NGHỊ SỬA ĐỔI, BỔ SUNG NHẰM BẢO ĐẢM ĐỒNG BỘ HỆ THỐNG PHÁP LUẬT CÓ LIÊN QUAN ĐẾN ĐƠN VỊ SỰ NGHIỆP CÔNG LẬP</t>
  </si>
  <si>
    <t>Tên văn bản</t>
  </si>
  <si>
    <t>Nội dung đề nghị sửa đổi, bổ sung</t>
  </si>
  <si>
    <t xml:space="preserve">Lý do đề nghị sửa đổi, bổ sung </t>
  </si>
  <si>
    <t>1.1</t>
  </si>
  <si>
    <t>Ban QLDA ĐTXDCT NN và PTNT</t>
  </si>
  <si>
    <t>Ban QLDA ĐTXDCT DD &amp; CN</t>
  </si>
  <si>
    <t>Ban QLDA ĐTXDCT GT</t>
  </si>
  <si>
    <t>Ban QLDA ĐTXDCT NN &amp; PTNT</t>
  </si>
  <si>
    <t>Trung tâm Kỹ thuật thí nghiệm và Ứng dụng khoa học và công nghệ</t>
  </si>
  <si>
    <t>Trung tâm Kỹ thuật Tiêu chuẩn đo lường chất lượng</t>
  </si>
  <si>
    <t>Trung tâm Kiểm định và Kiểm nghiệm (thành lập do sáp nhập Trung tâm Kỹ thuật thí nghiệm và Ứng dụng khoa học công nghệ và Trung tâm Kỹ thuật Tiêu chuẩn Đo lường Chất lượng vào năm 2018)</t>
  </si>
  <si>
    <t>2.1</t>
  </si>
  <si>
    <t>2.2</t>
  </si>
  <si>
    <t>Sở Khoa học và Công nghệ</t>
  </si>
  <si>
    <t>Sở LĐ - TB &amp;XH</t>
  </si>
  <si>
    <t>Trung tâm Dịch vụ việc làm</t>
  </si>
  <si>
    <t>Trung tâm Bảo trợ xã hội tổng hợp</t>
  </si>
  <si>
    <t>Cơ sở Điều trị nghiện</t>
  </si>
  <si>
    <t>Ban Quản lý Nghĩa trang liệt sĩ</t>
  </si>
  <si>
    <t>Quyết định số 1508/QĐ-TTg ngày 27/7/2016 của Thủ tướng Chính phủ ban hành danh mục dịch vụ sự nghiệp công sử dụng ngân sách nhà nước thuộc lĩnh vực quản lý nhà nước của Bộ Lao động – Thương binh và Xã hội</t>
  </si>
  <si>
    <t>Sở Lao động - TB &amp; XH</t>
  </si>
  <si>
    <t xml:space="preserve">Trung tâm Hỗ trợ Doanh nghiệp và Khởi nghiệp </t>
  </si>
  <si>
    <t>1.2</t>
  </si>
  <si>
    <t>1.3</t>
  </si>
  <si>
    <t>1.4</t>
  </si>
  <si>
    <t>1.5</t>
  </si>
  <si>
    <t>Sở NN &amp; PTNT</t>
  </si>
  <si>
    <t>Trung tâm Quan trắc Tài nguyên và Môi trường</t>
  </si>
  <si>
    <t>Trung tâm Kỹ thuật Tài nguyên và Môi trường</t>
  </si>
  <si>
    <t>Trung tâm Phát triển quỹ đất</t>
  </si>
  <si>
    <t>Văn phòng Đăng ký đất đai</t>
  </si>
  <si>
    <t>Thực hiện ủy thác chi trả dịch vụ môi trường rừng</t>
  </si>
  <si>
    <t>Nghị định số 156/2018/NĐ-CP ngày 16 tháng 11 năm 2018 của Chính phủ, quy định chi tiết thi hành một số điều Luật Lâm nghiệp; Nghị định số 35/2019/NĐ-CP ngày 25 tháng 4 năm 2019 của Chính phủ quy định xử phạt vi phạm hành chính trong lĩnh vực lâm nghiệp.</t>
  </si>
  <si>
    <t>Quyết định số 466/QĐ-UBND-HC ngày 14/4/2020 của UBND Tỉnh Phê duyệt Đề án chi trả dịch vụ môi trường rừng tỉnh Đồng Tháp</t>
  </si>
  <si>
    <t>Trường Cao đẳng Y tế</t>
  </si>
  <si>
    <t>Vườn QG Tràm Chim (Đv nhóm 3)</t>
  </si>
  <si>
    <t>Trung tâm Xúc tiến TM, DL &amp; ĐT (Đv nhóm 3)</t>
  </si>
  <si>
    <t>Ban quản lý Khu kinh tế</t>
  </si>
  <si>
    <t>Trung tâm Đầu tư và Khai thác hạ tầng</t>
  </si>
  <si>
    <t>H. Châu Thành</t>
  </si>
  <si>
    <t>5.1</t>
  </si>
  <si>
    <t>Ban QLDA và Phát triển quỹ đất</t>
  </si>
  <si>
    <t>Dịch vụ giáo dục mầm non</t>
  </si>
  <si>
    <t>Quyết định 186/QĐ-TTg ngày 10/02/2017 
của Thủ tướng Chính phủ</t>
  </si>
  <si>
    <t>Dịch vụ giáo dục phổ thông</t>
  </si>
  <si>
    <t>Dịch vụ đào tạo sơ cấp nghề, đào tạo nghề dưới 03 tháng cho phụ nữ, lao động nông thôn</t>
  </si>
  <si>
    <t>Quyết định 1508/QĐ-TTg ngày 27/7/2016
 của Thủ tướng Chính phủ</t>
  </si>
  <si>
    <t>Tổ chức các hoạt động văn hóa, văn nghệ, hội thi, hội diễn, liên hoan văn nghệ quần chúng; tuyên truyền lưu động, cổ động trực quan phục vụ nhiệm vụ chính trị</t>
  </si>
  <si>
    <t>Quyết định 156/QĐ-TTg ngày 29/01/2022 
của Thủ tướng Chính phủ</t>
  </si>
  <si>
    <t>Điều tra, quy hoạch thuộc lĩnh vực thủy sản</t>
  </si>
  <si>
    <t>Quyết định 254/QĐ-TTg ngày 02/02/2017
 của Thủ tướng Chính phủ</t>
  </si>
  <si>
    <t>Thông tin, thống kê, dự báo và ứng dụng công nghệ
 thông tin thuộc lĩnh vực thủy sản</t>
  </si>
  <si>
    <t>Hoạt động kiểm tra, xác nhận chất lượng giống thủy sản, thức ăn thủy sản, sản phẩm xử lý cải tạo môi trường nuôi trồng thủy sản xuất nhập khẩu</t>
  </si>
  <si>
    <t>Điều tra, quy hoạch lĩnh vực trồng trọt</t>
  </si>
  <si>
    <t>Thống kê thuộc lĩnh vực trồng trọt</t>
  </si>
  <si>
    <t>Thu thập, bảo quản mẫu chuẩn giống trồng trọt</t>
  </si>
  <si>
    <t>Điều tra, quy hoạch lĩnh vực chăn nuôi</t>
  </si>
  <si>
    <t>Khảo nghiệm, kiểm nghiệm, kiểm định giống vật nuôi, thức ăn chăn nuôi, môi trường chăn nuôi</t>
  </si>
  <si>
    <t>Đánh giá, giám sát chất lượng giống vật nuôi, thức ăn chăn nuôi và chế phẩm sinh học xử lý cải tạo môi trường trong chăn nuôi</t>
  </si>
  <si>
    <t>Thống kê, thông tin thuộc lĩnh vực chăn nuôi</t>
  </si>
  <si>
    <t>Điều tra lĩnh vực bảo vệ thực vật</t>
  </si>
  <si>
    <t>Khảo nghiệm, kiểm nghiệm, kiểm định thuốc bảo vệ thực vật</t>
  </si>
  <si>
    <t>Khảo sát nhằm đưa ra biện pháp phòng trừ sinh vật hại thực vật bảo vệ sản xuất</t>
  </si>
  <si>
    <t>Đánh giá dịch bệnh, sâu bệnh</t>
  </si>
  <si>
    <t>Thống kê thuộc lĩnh vực bảo vệ thực vật</t>
  </si>
  <si>
    <t>Điều tra lĩnh vực thú y</t>
  </si>
  <si>
    <t>Chẩn đoán thú y, thẩm định an toàn dịch bệnh</t>
  </si>
  <si>
    <t>Thống kê thuộc lĩnh vực thú y</t>
  </si>
  <si>
    <t>Đánh giá an toàn dịch bệnh</t>
  </si>
  <si>
    <t>Thống kê các lĩnh vực trong ngành nông nghiệp</t>
  </si>
  <si>
    <t>Hoạt động khuyến nông: Thông tin, tuyên truyền, đào tạo, dự án</t>
  </si>
  <si>
    <t>Hoạt động xúc tiến thương mại nông, lâm, thủy sản</t>
  </si>
  <si>
    <t>Điều tra, quy hoạch các lĩnh vực phát triển nông thôn và chế biến</t>
  </si>
  <si>
    <t>5.2</t>
  </si>
  <si>
    <t>H. Cao Lãnh</t>
  </si>
  <si>
    <t>H. Tam Nông</t>
  </si>
  <si>
    <t>-1</t>
  </si>
  <si>
    <t>5.3</t>
  </si>
  <si>
    <t>H. Tháp Mười</t>
  </si>
  <si>
    <t>Trường Mầm non Hoa Mai</t>
  </si>
  <si>
    <t>Trường Mầm non Mai Linh</t>
  </si>
  <si>
    <t>Trường Mầm non Minh Đức</t>
  </si>
  <si>
    <t>5.4</t>
  </si>
  <si>
    <t>Ban Quản lý Chợ</t>
  </si>
  <si>
    <t>Hợp nhất thành Ban Quản lý chợ và Dịch vụ công cộng</t>
  </si>
  <si>
    <t>Hợp nhất thành Ban Quản lý dự án và Phát triển quỹ đất</t>
  </si>
  <si>
    <t>Ban Quản lý dự án và Đầu tư xây dựng công trình</t>
  </si>
  <si>
    <t>5.5</t>
  </si>
  <si>
    <t>-3</t>
  </si>
  <si>
    <t>5.6</t>
  </si>
  <si>
    <t>H. Hồng Ngự</t>
  </si>
  <si>
    <t>5.7</t>
  </si>
  <si>
    <t>H. Lấp Vò</t>
  </si>
  <si>
    <t>Trường TH-THCS và THPT Tương Lai (trực thuộc Sở)</t>
  </si>
  <si>
    <t>Ban Quản lý bến thủy bộ</t>
  </si>
  <si>
    <t>Ban Quản lý dự án</t>
  </si>
  <si>
    <t>5.8</t>
  </si>
  <si>
    <t>7.1</t>
  </si>
  <si>
    <t>Trường Cao đẳng Cộng đồng ĐT</t>
  </si>
  <si>
    <t>Đào tạo nghề nặng nhọc, độc hại; đào tạo trình độ trung cấp, cao đẳng; đào tạo sơ cấp nghề….</t>
  </si>
  <si>
    <t>Quyết định số 1508/QĐ-TTg ngày 27/7/2016</t>
  </si>
  <si>
    <t>5.9</t>
  </si>
  <si>
    <t>H. Thanh Bình</t>
  </si>
  <si>
    <t>Đài Phát thanh và Truyền hình Đồng Tháp</t>
  </si>
  <si>
    <t>Đài Phát thanh và Truyền hình tỉnh Đồng Tháp</t>
  </si>
  <si>
    <t>Thông tin tuyên truyền phục vụ nhiệm vụ chính trị</t>
  </si>
  <si>
    <t>Quyết định 2504/QĐ-TTg  ngày 23/12/20216 của Thủ tướng Chính phủ ban hành danh mục dịch vụ công sử dụng ngân sách Nhà nước của Bộ Thông tin và Truyền thông</t>
  </si>
  <si>
    <t>Danh mục chi tiết Dịch vụ công của Bộ TTTT</t>
  </si>
  <si>
    <t>Quyết định 1265/QĐ-TTg  ngày 18/8/2020 của Thủ tướng Chính phủ ban hành danh mục dịch vụ công sử dụng ngân sách Nhà nước trong lĩnh vực thông tin và truyền thông</t>
  </si>
  <si>
    <t>Danh mục chi tiết Dịch vụ công lĩnh vực thông tin tuyên truyền của Bộ TTTT</t>
  </si>
  <si>
    <t>Trung tâm Giáo dục nghề nghiệp KTGT</t>
  </si>
  <si>
    <t>Trung tâm Đăng kiểm phương tiện cơ giới thuỷ, bộ</t>
  </si>
  <si>
    <t>Phà Đồng Tháp</t>
  </si>
  <si>
    <t>Trung tâm Kiểm định &amp; Bảo dưỡng CTGT</t>
  </si>
  <si>
    <t>2.3</t>
  </si>
  <si>
    <t>2.4</t>
  </si>
  <si>
    <t>2.5</t>
  </si>
  <si>
    <t>2.6</t>
  </si>
  <si>
    <t>2.7</t>
  </si>
  <si>
    <t>2.8</t>
  </si>
  <si>
    <t>2.9</t>
  </si>
  <si>
    <t>Cảng vụ Đường thủy nội địa</t>
  </si>
  <si>
    <t>Phòng Công chứng số 1</t>
  </si>
  <si>
    <t>Phòng Công chứng số 2</t>
  </si>
  <si>
    <t>Phòng Công chứng số 3</t>
  </si>
  <si>
    <t>Trung tâm Dịch vụ đấu giá tài sản</t>
  </si>
  <si>
    <t>Trung tâm Trợ giúp pháp lý Nhà nước</t>
  </si>
  <si>
    <t>Quyết định số 77/QĐ-STP ngày 10/8/2021 Quyết định ban hành quy định chức năng, nhiệm vụ, quyền hạn và cơ cấu tổ chức các phòng chuyên môn, đơn vị thuộc Sở Tư pháp</t>
  </si>
  <si>
    <t>5.10</t>
  </si>
  <si>
    <t>Ban Quản lý dự án Xây dựng</t>
  </si>
  <si>
    <t>Trung tâm phát triển quỹ đất</t>
  </si>
  <si>
    <t>Chưa thành lập</t>
  </si>
  <si>
    <t>…..</t>
  </si>
  <si>
    <t>02</t>
  </si>
  <si>
    <t>01</t>
  </si>
  <si>
    <t>5.11</t>
  </si>
  <si>
    <t>H. Lai Vung</t>
  </si>
  <si>
    <t>5.12</t>
  </si>
  <si>
    <t>-2</t>
  </si>
  <si>
    <t xml:space="preserve">Ban QLDA và Phát triển quỹ đất </t>
  </si>
  <si>
    <t>Sở Tài chính</t>
  </si>
  <si>
    <t>Trung tâm Dịch vụ tài chính</t>
  </si>
  <si>
    <t>2.10</t>
  </si>
  <si>
    <t>Trung tâm Dịch vụ Tài chính</t>
  </si>
  <si>
    <t>Bảo tàng Tỉnh</t>
  </si>
  <si>
    <t>Ban Quản lý Khu Di tích Gò Tháp</t>
  </si>
  <si>
    <t>Khu Di tích Nguyễn Sinh Sắc</t>
  </si>
  <si>
    <t>Đoàn Văn công Đồng Tháp</t>
  </si>
  <si>
    <t>Trung tâm Văn hóa - Điện ảnh</t>
  </si>
  <si>
    <t>Trung tâm Văn hóa Nghệ thuật Tỉnh</t>
  </si>
  <si>
    <t>Trường năng khiếu Thể dục thể thao</t>
  </si>
  <si>
    <t>Trung tâm Thể dục Thể thao</t>
  </si>
  <si>
    <t>Trung tâm Huấn luyện và Thi
 đấu thể dục thể thao</t>
  </si>
  <si>
    <t>Trường Phổ thông Năng khiếu, Huấn luyện và Thi đấu thể thao</t>
  </si>
  <si>
    <t>Thư viện Tỉnh</t>
  </si>
  <si>
    <t>Khu di tích Xẻo Quít</t>
  </si>
  <si>
    <t>2</t>
  </si>
  <si>
    <t>1</t>
  </si>
  <si>
    <t>-</t>
  </si>
  <si>
    <t>Cỗng Thông tin điện tử</t>
  </si>
  <si>
    <t>Bưu điện Tỉnh: Cung cấp dịch vụ Bưu chính công ích; Bưu chính phục vụ các cơ quan Đảng, Nhà nước (KT1)</t>
  </si>
  <si>
    <t>VNPT: Mạng viễn thông phục vụ các cơ quan Đảng, Nhà nước (mạng truyền số liệu chuyên dùng, WAN, tổng đài thông tin dịch vụ công, SMS Brandname,...)</t>
  </si>
  <si>
    <t>Viettel: Mạng viễn thông phục vụ các cơ quan Đảng, Nhà nước (mạng truyền số liệu chuyên dùng, WAN, tổng đài thông tin dịch vụ công, SMS Brandname,...)</t>
  </si>
  <si>
    <t xml:space="preserve">Danh mục dịch vụ sự nghiệp công sử dụng ngân sách nhà nước lĩnh vực thông tin và truyền thông </t>
  </si>
  <si>
    <t>Quyết định số 1265/QĐ-TTg ngày 18 tháng 8 năm 2020 của Thủ tướng chính phủ</t>
  </si>
  <si>
    <t>Trung tâm Quy hoạch Đô thị và Nông thôn</t>
  </si>
  <si>
    <t>0</t>
  </si>
  <si>
    <t>04</t>
  </si>
  <si>
    <t>03</t>
  </si>
  <si>
    <t>Trung tâm Giám định chất lượng xây dựng</t>
  </si>
  <si>
    <t>Bệnh viện ĐK Khu vực Hồng Ngự</t>
  </si>
  <si>
    <t>Sở Y tế</t>
  </si>
  <si>
    <t>Bệnh viện Đa khoa KV Tháp Mười</t>
  </si>
  <si>
    <t>Bệnh viện Đa khoa Sa Đéc</t>
  </si>
  <si>
    <t>Bệnh viện Đa khoa Đồng Tháp</t>
  </si>
  <si>
    <t>Bệnh viện Phổi</t>
  </si>
  <si>
    <t>Bệnh viện Y học cổ truyền</t>
  </si>
  <si>
    <t>Bệnh viện Phục hồi chức năng</t>
  </si>
  <si>
    <t>Phụ lục 1</t>
  </si>
  <si>
    <t>SỐ LƯỢNG VĂN BẢN ĐƯỢC BAN HÀNH LIÊN QUAN ĐẾN TỔ CHỨC, HOẠT ĐỘNG CỦA ĐƠN VỊ SỰ NGHIỆP CÔNG LẬP</t>
  </si>
  <si>
    <t>I. VĂN BẢN ĐÃ BAN HÀNH</t>
  </si>
  <si>
    <t>TÊN VĂN BẢN</t>
  </si>
  <si>
    <t>(Tên văn bản, số văn bản, ngày ban hành)</t>
  </si>
  <si>
    <t>CƠ QUAN BAN HÀNH</t>
  </si>
  <si>
    <t>NGÀY CÓ HIỆU LỰC</t>
  </si>
  <si>
    <t>GHI CHÚ</t>
  </si>
  <si>
    <t xml:space="preserve">Chưa có hiệu lực </t>
  </si>
  <si>
    <t>Hết hiệu lực một phần</t>
  </si>
  <si>
    <t>Hết hiệu lực</t>
  </si>
  <si>
    <t>Tổng số</t>
  </si>
  <si>
    <t>Đang có hiệu lực</t>
  </si>
  <si>
    <t>SỐ LƯỢNG CÁC ĐƠN VỊ SỰ NGHIỆP CÔNG LẬP CỦA ĐỊA PHƯƠNG</t>
  </si>
  <si>
    <t>I. CÁC NĂM 2015, 2017, 2018, 2019</t>
  </si>
  <si>
    <t>Năm 2018</t>
  </si>
  <si>
    <t>Lĩnh vực</t>
  </si>
  <si>
    <t>Tổng cộng</t>
  </si>
  <si>
    <t>ĐVSNCL tự bảo đảm chi TX và chi ĐT</t>
  </si>
  <si>
    <t>Lĩnh vực giáo dục - đào tạo</t>
  </si>
  <si>
    <t>Lĩnh vực giáo dục nghề nghiệp</t>
  </si>
  <si>
    <t>Lĩnh vực y tế</t>
  </si>
  <si>
    <t>Lĩnh vực khoa học và công nghệ</t>
  </si>
  <si>
    <t xml:space="preserve">Lĩnh vực văn hóa, thể dục, thể thao </t>
  </si>
  <si>
    <t>Lĩnh vực thông tin và truyền thông</t>
  </si>
  <si>
    <t>Sự nghiệp kinh tế và sự nghiệp khác</t>
  </si>
  <si>
    <t>II. CÁC NĂM 2020, 2021, 2022, 2023</t>
  </si>
  <si>
    <t>Năm 2020</t>
  </si>
  <si>
    <t>Năm 2022</t>
  </si>
  <si>
    <t>VỀ SẮP XẾP, TỔ CHỨC LẠI CÁC ĐƠN VỊ SỰ NGHIỆP CÔNG LẬP</t>
  </si>
  <si>
    <t>Nhiệm vụ</t>
  </si>
  <si>
    <t>Kiến nghị, đề xuất</t>
  </si>
  <si>
    <t>- Giải thể các trường trung cấp, cao đẳng hoạt động không hiệu quả.</t>
  </si>
  <si>
    <t xml:space="preserve">- Sắp xếp lại các đơn vị sự nghiệp giáo dục nghề nghiệp trên địa bàn cấp tỉnh theo hướng về cơ bản chỉ còn một đầu mối đào tạo nghề công lập. </t>
  </si>
  <si>
    <t>- Sáp nhập trung tâm giáo dục thường xuyên, trung tâm giáo dục hướng nghiệp, trung tâm dạy nghề thành một cơ sở giáo dục nghề nghiệp trên địa bàn cấp huyện</t>
  </si>
  <si>
    <t>3</t>
  </si>
  <si>
    <t>4</t>
  </si>
  <si>
    <t>6</t>
  </si>
  <si>
    <t>- Hợp nhất trạm chăn nuôi và thú y, trạm trồng trọt và bảo vệ thực vật, trạm khuyến nông, khuyến ngư,... cấp huyện thành trung tâm dịch vụ nông nghiệp trực thuộc Ủy ban nhân dân cấp huyện; sáp nhập các cơ quan tương ứng ở cấp tỉnh…</t>
  </si>
  <si>
    <t>- Rà soát, sắp xếp lại, kiện toàn các ban quản lý rừng phòng hộ </t>
  </si>
  <si>
    <t>7</t>
  </si>
  <si>
    <t>Chuyển các trung tâm phát triển quỹ đất về trực thuộc Ủy ban nhân dân cấp huyện</t>
  </si>
  <si>
    <t>Hợp nhất các trung tâm bảo trợ có chức năng, nhiệm vụ tương đồng thành trung tâm bảo trợ đa chức năng</t>
  </si>
  <si>
    <t>Các nội dung sắp xếp, tổ chức lại khác</t>
  </si>
  <si>
    <t>So sánh năm 2023 với năm 2021</t>
  </si>
  <si>
    <t>So sánh năm 2023 với năm 2017</t>
  </si>
  <si>
    <t>So sánh năm 2023 với năm 2015</t>
  </si>
  <si>
    <t>Biên chế</t>
  </si>
  <si>
    <t>Hợp đồng chuyên môn, nghiệp vụ</t>
  </si>
  <si>
    <t>Số biên chế tăng/ giảm</t>
  </si>
  <si>
    <t>Tỷ lệ tăng/ giảm</t>
  </si>
  <si>
    <t>- Cột (7) = (8) + (9) + (10);</t>
  </si>
  <si>
    <t>- Cột (11) = (12) + (13) + (14);</t>
  </si>
  <si>
    <t>- Cột (15) = (16) + (17) + (18).</t>
  </si>
  <si>
    <t>SỐ LƯỢNG ĐƠN VỊ SỰ NGHIỆP CÔNG LẬP CHUYỂN THÀNH CÔNG TY CỔ PHẦN, LOẠI HÌNH DOANH NGHIỆP KHÁC</t>
  </si>
  <si>
    <t>ĐVSNCL đủ điều kiện chuyển thành công ty cổ phần theo quy định của cơ quan có thẩm quyền</t>
  </si>
  <si>
    <t>ĐVSNCL được phê duyệt thành công ty cổ phần giai đoạn 2015 - 2023</t>
  </si>
  <si>
    <t>ĐVSNCL đã chuyển thành công ty cổ phần</t>
  </si>
  <si>
    <t>ĐVSNCL thuộc diện chuyển đổi nhưng chưa thực hiện chuyển thành công ty cổ phần</t>
  </si>
  <si>
    <t>ĐVSNCL đã chuyển đổi thành loại hình doanh nghiệp khác</t>
  </si>
  <si>
    <t>Lĩnh vực hoạt động</t>
  </si>
  <si>
    <t>Nội dung</t>
  </si>
  <si>
    <t>Số lượng các tổ chức, đơn vị trực thuộc ĐVSNCL</t>
  </si>
  <si>
    <t>ĐVSNCL thuộc tổ chức hành chính khác thuộc UBND cấp tỉnh</t>
  </si>
  <si>
    <t>ĐVSCCL thuộc cơ quan Đảng, đoàn thể chính trị - xã hội</t>
  </si>
  <si>
    <t>MÔ HÌNH HỘI ĐỒNG QUẢN LÝ CỦA ĐƠN VỊ SỰ NGHIỆP CÔNG LẬP</t>
  </si>
  <si>
    <t>Đã thành lập Hội đồng quản lý/ Hội đồng trường</t>
  </si>
  <si>
    <t>Chưa thành lập Hội đồng quản lý/ Hội đồng trường</t>
  </si>
  <si>
    <t>Hạt Quản lý đê Sa rài thuộc Chi cục Thủy lợi</t>
  </si>
  <si>
    <t>Ban Quản lý dự án trồng rừng thuộc Chi cục Kiểm lâm</t>
  </si>
  <si>
    <t>Các Trạm thuộc Chi cục Chăn nuôi, Thú y và Thủy sản</t>
  </si>
  <si>
    <t>Các Trạm thuộc Chi cục Trồng trọt và Bảo vệ thực vật</t>
  </si>
  <si>
    <t>Các Trạm thuộc Chi cục Quản lý chất lượng Nông lâm sản và Thủy sản</t>
  </si>
  <si>
    <t>Các Trạm thuộc Chi cục Thủy sản</t>
  </si>
  <si>
    <t>4.1</t>
  </si>
  <si>
    <t>2.11</t>
  </si>
  <si>
    <t>Sở Nội vụ</t>
  </si>
  <si>
    <t>Trung tâm Lưu trữ lịch sử</t>
  </si>
  <si>
    <t>___________________</t>
  </si>
  <si>
    <t>_________________________</t>
  </si>
  <si>
    <t>__________________________</t>
  </si>
  <si>
    <t>____________________________</t>
  </si>
  <si>
    <t>DO NGÂN SÁCH NHÀ NƯỚC BẢO ĐẢM CHI THƯỜNG XUYÊN VÀ ĐƠN VỊ SỰ NGHIỆP CÔNG LẬP TỰ BẢO ĐẢM MỘT PHẦN CHI THƯỜNG XUYÊN</t>
  </si>
  <si>
    <t xml:space="preserve">            SỐ LƯỢNG NGƯỜI LÀM VIỆC TRONG ĐƠN VỊ SỰ NGHIỆP CÔNG LẬP </t>
  </si>
  <si>
    <t>Số lượng ĐVSNCL</t>
  </si>
  <si>
    <t xml:space="preserve">ĐVSNCL tự bảo đảm chi TX </t>
  </si>
  <si>
    <t xml:space="preserve">ĐVSNCL tự bảo đảm một phần chi TX </t>
  </si>
  <si>
    <t xml:space="preserve">ĐVSNCL do NSNN bảo đảm chi TX </t>
  </si>
  <si>
    <t>TỔNG</t>
  </si>
  <si>
    <t>Trung tâm Kiểm định &amp; Kiểm nghiệm (Sở Khoa học và Công nghệ)</t>
  </si>
  <si>
    <t>Ban QLDA XDCT NN &amp; PTNT</t>
  </si>
  <si>
    <t>Ban QLDA XDCT DD &amp; CN</t>
  </si>
  <si>
    <t>Ban QLDA XDCT GT</t>
  </si>
  <si>
    <t xml:space="preserve">Trung tâm Hỗ trợ Doanh nghiệp và
Khởi nghiệp </t>
  </si>
  <si>
    <t>Sở NN&amp;PTNT</t>
  </si>
  <si>
    <t>Trung tâm Đầu tư và Khai thác Hạ tầng (Ban Quản lý Khu kinh tế)</t>
  </si>
  <si>
    <t>Các Trạm thuộc Chi cục, Sở NN&amp;PTNT</t>
  </si>
  <si>
    <t>Trung tâm Bảo tồn và Hợp tác Quốc tế (Vườn Quốc gia Tràm Chim)</t>
  </si>
  <si>
    <t>Khu Du lịch Tràm Chim (Trung tâm Xúc tiến TM, DL &amp; ĐT)</t>
  </si>
  <si>
    <t>ĐVSNCL thuộc Chi cục thuộc Sở NN &amp; PTNT</t>
  </si>
  <si>
    <t>Ban Quản lý Chợ Mỹ Thọ</t>
  </si>
  <si>
    <t xml:space="preserve">ĐVSNCL thuộc Chi cục thuộc Sở </t>
  </si>
  <si>
    <t>Trường CĐ Nghề Đồng Tháp</t>
  </si>
  <si>
    <t>Ban Quản lý Khu di tích Gò Tháp</t>
  </si>
  <si>
    <t>Trung tâm dịch vụ PTTH thuộc Đài PTTH ĐT</t>
  </si>
  <si>
    <t>Trung tâm Kỹ thuật Tiêu chuẩn Đo lường Chất lượng (Sở KH&amp;CN)</t>
  </si>
  <si>
    <t>Ban QLDA ĐTXDCT Tỉnh</t>
  </si>
  <si>
    <t>Ban QLDA ĐTXDCT NN&amp;PTNT</t>
  </si>
  <si>
    <t>Trung tâm Kỹ thuật thí nghiệp &amp; 
UDKH&amp;CN (nay là TT Kiểm định &amp; Kiểm nghiệm)</t>
  </si>
  <si>
    <t>………..</t>
  </si>
  <si>
    <t>7,9</t>
  </si>
  <si>
    <t>Trung tâm Phát triển quỹ nhà đất Tỉnh</t>
  </si>
  <si>
    <t xml:space="preserve">Các Trạm, Hạt thuộc Chi cục thuộc Sở </t>
  </si>
  <si>
    <t>III. SO SÁNH THỰC HIỆN NĂM 2023 VỚI CÁC NĂM 2021, 2017 VÀ 2015</t>
  </si>
  <si>
    <t>So sánh thực hiện năm 2023 với năm 2021</t>
  </si>
  <si>
    <t>So sánh thực hiện năm 2023 với năm 2017</t>
  </si>
  <si>
    <t>So sánh thực hiện năm 2023 với năm 2015</t>
  </si>
  <si>
    <t>Số lượng ĐVSNCL tăng, giảm</t>
  </si>
  <si>
    <t>Tỷ lệ tăng, giảm (%)</t>
  </si>
  <si>
    <t>Năm 2019</t>
  </si>
  <si>
    <t>Chương trình hành động số 62-CTr/TU ngày 01/3/2018 của Ban Chấp hành Đảng bộ Tỉnh về thực hiện Nghị quyết số 19-NQ/TW của Hội nghị lần thứ 6 Ban Chấp hành Trung ương khoá XII về tiếp tục đổi mới hệ thống tổ chức và quản lý, nâng cao chất lượng và hiệu quả hoạt động của các đơn vị sự nghiệp công lập trên địa bàn tỉnh Đồng Tháp</t>
  </si>
  <si>
    <t>Ban Chấp hành Đảng bộ Tỉnh</t>
  </si>
  <si>
    <t>Kể từ ngày ký ban hành</t>
  </si>
  <si>
    <t>X</t>
  </si>
  <si>
    <t>Kế hoạch số 89/KH-UBND ngày 28/3/2018 của UBND Tỉnh Triển khai thực hiện Nghị quyết số 08/NQ-CP của Chính phủ và Chương trình hành động số 62-CTr/TU ngày 01/3/2018 của Ban Chấp hành Đảng bộ Tỉnh về thực hiện Nghị quyết số 19-NQ/TW của Hội nghị lần thứ 6 Ban Chấp hành Trung ương khoá XII về tiếp tục đổi mới hệ thống tổ chức và quản lý, nâng cao chất lượng và hiệu quả hoạt động của các đơn vị sự nghiệp công lập trên địa bàn tỉnh Đồng Tháp</t>
  </si>
  <si>
    <t>UBND Tỉnh</t>
  </si>
  <si>
    <t>Kế hoạch số 290/KH-UBND ngày 16/8/2022 của UBND Tỉnh Thực hiện giai đoạn 2022 - 2025 của Kế hoạch số 89/KH-UBND ngày 28 tháng 3 năm 2018 của Uỷ ban nhân dân Tỉnh triển khai thực hiện Nghị quyết số 08/NQ-CP của Chính phủ và Chương trình hành động số 62-CTr/TU của Ban Chấp hành Đảng bộ Tỉnh về thực hiện Nghị quyết số 19-NQ/TW của Hội nghị lần thứ 6 Ban Chấp hành Trung ương khoá XII về tiếp tục đổi mới hệ thống tổ chức và quản lý, nâng cao chất lượng và hiệu quả hoạt động của các đơn vị sự nghiệp công lập trên địa bàn tỉnh Đồng Tháp</t>
  </si>
  <si>
    <t>Đề án số 04-ĐA/TU ngày 25/7/2018 của Ban Thường vụ Tỉnh ủy về thí điểm sắp xếp một số tổ chức bộ máy trong hệ thống chính trị tỉnh Đồng Tháp đến năm 2021</t>
  </si>
  <si>
    <t>Ban Thường vụ Tỉnh ủy</t>
  </si>
  <si>
    <t>Đối với các địa phương</t>
  </si>
  <si>
    <t>Lĩnh vực giáo dục-đào tạo</t>
  </si>
  <si>
    <t xml:space="preserve">Hình thành trường phổ thông nhiều cấp học (tiểu học, trung học cơ sở, trung học phổ thông). </t>
  </si>
  <si>
    <t>Đã thực hiện sắp xếp và hình thành nhiều trường phổ thông có nhiều cấp học với 02 loại hình sau:</t>
  </si>
  <si>
    <t>- Trường THCS-THPT thuộc Sở GD&amp;ĐT;</t>
  </si>
  <si>
    <t>- Trường TH – THCS thuộc UBND cấp huyện</t>
  </si>
  <si>
    <t xml:space="preserve">Đối với lĩnh vực giáo dục nghề nghiệp: </t>
  </si>
  <si>
    <t xml:space="preserve">- Rà soát, sáp nhập trường trung cấp vào trường cao đẳng; </t>
  </si>
  <si>
    <t xml:space="preserve">UBND Tỉnh đã có kế hoạch đang rà soát sắp xếp nhưng còn vướng một số khó khăn nên chưa thực hiện được </t>
  </si>
  <si>
    <t>Không có phát sinh</t>
  </si>
  <si>
    <t>Đã thực hiện sáp nhập Trường CĐ Nghề vào Trường CĐCĐ Đồng Tháp</t>
  </si>
  <si>
    <t>Hiện nay, trên đại bàn tỉnh có 02 Trường cao đẳng là Trường CĐ Y tế và Trường CĐ Cộng đồng nhưng không tương đồng về lĩnh vực hoạt động.</t>
  </si>
  <si>
    <t>- Đại phương đã thực hiện 10/12 địa phương cấp huyện, theo đó hợp nhất các Trung tâm GDTX với Trung tâm giáo dục nghề nghiệp hoặc Trường trung cấp nghề. Tuy nhiên, trong quá trình thực tiễn hoạt động thì bộc lộ nhiều hạn chế, khó khăn.</t>
  </si>
  <si>
    <t>- Đến năm 2019, Uỷ ban nhân dân tỉnh Đồng Tháp ban hành Quyết định số 978/QĐ-UBND-HC, ngày 13 tháng 9 năm 2019 về việc ban hành Đề án chuyển nhiệm vụ giáo dục thường xuyên từ các trường Trung cấp nghề - Giáo dục thường xuyên (TCN-GDTX) thuộc Sở Lao động - Thương binh và Xã hội và các Trung tâm Giáo dục nghề nghiệp - Giáo dục thường xuyên (TT GDNN-GDTX) thuộc Ủy ban nhân dân cấp huyện về các cơ sở giáo dục phổ thông trên địa bàn tỉnh.</t>
  </si>
  <si>
    <t>- Sáp nhập Trung tâm DSKHHGĐ vào Trung tâm Y tế huyện</t>
  </si>
  <si>
    <t xml:space="preserve">- Thực hiện mô hình mỗi cấp huyện chỉ có một trung tâm y tế đa chức năng (trừ các huyện có bệnh viện đạt hạng II trở lên), bao gồm y tế dự phòng, dân số, khám bệnh, chữa bệnh, phục hồi chức năng và các dịch vụ y tế khác; </t>
  </si>
  <si>
    <t>Năm 2018, đã thực hiện sáp nhập Trung tâm DSKHHGĐ vào Trung tâm Y tế huyện (năm 2018).</t>
  </si>
  <si>
    <t>- Từ năm 2018, đã thực hiện mô hình mỗi cấp huyện chỉ có một trung tâm y tế đa chức năng (trừ các huyện có bệnh viện đạt hạng II trở lên), bao gồm y tế dự phòng, dân số, khám bệnh, chữa bệnh, phục hồi chức năng và các dịch vụ y tế khác.</t>
  </si>
  <si>
    <t>- Rà soát, sắp xếp hợp lý các phòng khám đa khoa khu vực</t>
  </si>
  <si>
    <t>- Năm 2018, đà soát, sắp xếp hợp lý các phòng khám đa khoa khu vực</t>
  </si>
  <si>
    <t>- Nghiên cứu, sắp xếp lại các trạm y tế xã theo hướng nơi đã có cơ sở y tế trên địa bàn cấp xã thì có thể không thành lập trạm y tế xã</t>
  </si>
  <si>
    <t>-Hiện nay, có 143 Trạm Y tế/143 xã, phường, thị trấn đang hoạt động. Chưa sắp xếp vì chưa có VB hướng dẫn của Bộ Y tế</t>
  </si>
  <si>
    <t>- Sắp xếp các đơn vị làm nhiệm vụ y tế dự phòng cấp tỉnh thành trung tâm phòng ngừa và kiểm soát dịch bệnh cùng cấp trên cơ sở sáp nhập các tổ chức, đơn vị có cùng chức năng, nhiệm vụ và hoạt động lồng ghép</t>
  </si>
  <si>
    <t>Thành lập Trung tâm Kiểm soát bệnh tật tỉnh Đồng Tháp trên cơ sở hợp nhất 04 đơn vị là Trung tâm Y tế dự phòng tỉnh Đồng Tháp, Trung tâm Chăm sóc sức khỏe sinh sản, Trung tâm Truyền thông giáo dục sức khỏe, Trung tâm Phòng chống HIV/AIDS tỉnh Đồng Tháp</t>
  </si>
  <si>
    <t xml:space="preserve">Đối với lĩnh vực khoa học và công nghệ; Rà soát, sắp xếp lại các tổ chức khoa học và công nghệ thuộc địa phương quản lý nhằm giảm mạnh đầu mối; sắp xếp các đơn vị sự nghiệp công lập thuộc sở khoa học và công nghệ theo hướng về cơ bản chỉ nên tổ chức một đơn vị sự nghiệp công lập thuộc sở </t>
  </si>
  <si>
    <t>Năm 2018 đã sáp nhâp Trung tâm Kỹ thuật thí nghiệm và Ứng dụng khoa học công nghệ và Trung tâm Kỹ thuật Tiêu chuẩn Đo lường Chất lượng thành Trung tâm Kiểm định và Kiểm nghiệm (Quyết định số 62/QĐ-UBND-TL ngày 21/6/2018)</t>
  </si>
  <si>
    <t xml:space="preserve">Đối với lĩnh vực văn hóa, thể dục, thể thao: </t>
  </si>
  <si>
    <t>- Rà soát, sắp xếp lại các đơn vị nghệ thuật biểu diễn công lập theo hướng mỗi tỉnh, thành phố trực thuộc trung ương chỉ giữ lại một đoàn nghệ thuật công lập truyền thống tiêu biểu của địa phương</t>
  </si>
  <si>
    <t>Hợp nhất Trung tâm Văn hoá - Điện ảnh và Đoàn Văn công Đồng Tháp trực thuộc Sở Văn hoá, Thể thao và Du lịch thành Trung tâm Văn hoá Nghệ thuật tỉnh Đồng Tháp trực thuộc Sở</t>
  </si>
  <si>
    <t>- Hợp nhất trung tâm văn hóa và đoàn nghệ thuật cấp tỉnh thành một đầu mối; kiện toàn, củng cố thư viện công cộng cấp huyện...</t>
  </si>
  <si>
    <t>- Sáp nhập các trung tâm có chức năng, nhiệm vụ tương đồng thuộc sở văn hóa, thể thao và du lịch thành một đầu mối; sáp nhập các trung tâm văn hóa, trung tâm thể thao, nhà văn hóa... trên địa bàn cấp huyện thành một đầu mối</t>
  </si>
  <si>
    <t>- Cấp tỉnh: Hợp nhất Trường Năng khiếu thể dục, thể thao và Trung tâm Thể dục thể thao trực thuộc Sở Văn hoá, Thể thao và Du lịch Đồng Tháp thành 01 tổ chức</t>
  </si>
  <si>
    <t>- Cấp huyện: Sáp nhập Trung tâm Văn hoá - Thể thao, Đài Truyền thanh, Nhà Thiếu nhi và Thư viện thành Trung tâm Văn hoá - Thể thao và Truyền thanh</t>
  </si>
  <si>
    <t>5</t>
  </si>
  <si>
    <t>Đối với lĩnh vực nông nghiệp và phát triển nông thôn</t>
  </si>
  <si>
    <t>Ngành Nông nghiệp dang kiến nghị thành lập lại Trạm Chăn nuôi, Thú y và Thuỷ sản; Trạm Trồng trọt và Bảo vệ thực vật trên địa bàn cấp huyện</t>
  </si>
  <si>
    <t>Tỉnh Đồng Tháp không có ban quản lý rừng phòng hộ. Trên địa bàn tỉnh hiện có 02 khu rừng phòng hộ, gồm: rừng phòng hộ biên giới Dinh Bà do Đoàn Kinh tế quốc phòng 959 quản lý và rừng phòng hộ môi sinh Bắc Tháp Mười, chủ rừng là hộ gia đình, cá nhân; nhiệm vụ quản lý bảo vệ rừng do Phòng Nông nghiệp và Phát triển nông thôn huyện Tháp Mười thực hiện.</t>
  </si>
  <si>
    <t>Sắp xếp tổ chức khác</t>
  </si>
  <si>
    <t>Hợp nhất Trung tâm Khuyến nông và Trung tâm nước sạch, vệ sinh môi trường nông thôn thuộc Sở NN&amp;PTNT thành 01 đơn vị</t>
  </si>
  <si>
    <t>Đối với lĩnh vực tài nguyên và môi trường</t>
  </si>
  <si>
    <t>- Cấp tỉnh: Trunng tâm Phát triển quỹ đât thuộc Sở TN&amp;MT;</t>
  </si>
  <si>
    <t>- Cấp huyện: BQL dự án và Phát triển quỹ đất thuộc UBND cấp huyện</t>
  </si>
  <si>
    <t>Đối với lĩnh vực lao động thương binh – xã hội</t>
  </si>
  <si>
    <t>Quyết định số 69/QĐ-UBND-TL ngày 06/7/2018 về việc Thành lập Trung tâm Bảo trợ xã hội tổng hợp tỉnh Đồng Tháp trên cơ sở hợp nhất Trung tâm Công tác xã hội bảo vệ trẻ em tỉnh Đồng Tháp và trung tâm bảo trợ xã hội Đồng Tháp trực thuộc Sở Lao động - Thương binh và Xã hội</t>
  </si>
  <si>
    <t>Đối với lĩnh vực xây dựng</t>
  </si>
  <si>
    <t>Sắp xếp, kiện toàn các Ban quản lý dự án đầu tư xây dựng cấp tỉnh, cấp huyện</t>
  </si>
  <si>
    <t>Mỗi huyện chỉ còn 01 BQLDA (được hợp nhất với Trung tâm Phát triển quỹ đất)</t>
  </si>
  <si>
    <t>Cấp tỉnh có 03 BQLDA thuộc UBND Tỉnh đang tham mưu sắp xếp lại còn 02 Ban</t>
  </si>
  <si>
    <t>Tổ chức sáp nhập Trung tâm Đăng kiểm xe cơ giới và Trung tâm Đăng kiểm phương tiện thủy nội địa và đi vào hoạt động từ tháng 6/2017</t>
  </si>
  <si>
    <t>Giáo dục nghề nghiệp</t>
  </si>
  <si>
    <t>Các đơn vị sự nghiệp kinh tế và sự nghiệp khác</t>
  </si>
  <si>
    <t xml:space="preserve">Đã thành lập Hội đồng trường  tại các trường Cao đẳng </t>
  </si>
  <si>
    <t>Căn cứ các Văn bản quy định,  hướng dẫn của Trung ương. Tỉnh đã cụ thể hóa ban hành các văn bản tổ chức thực hiện tại địa phương theo quy định.</t>
  </si>
  <si>
    <t>Đơn vị , lĩnh vực</t>
  </si>
  <si>
    <t xml:space="preserve">I </t>
  </si>
  <si>
    <t>Cơ sở GD Đại học</t>
  </si>
  <si>
    <t>Huyện Tân Hồng</t>
  </si>
  <si>
    <t>Cơ sở giáo dục khác</t>
  </si>
  <si>
    <t>Trường Năng khiếu TDTT</t>
  </si>
  <si>
    <t>Sơ cấp nghề</t>
  </si>
  <si>
    <t>Cơ sở Trung cấp nghề</t>
  </si>
  <si>
    <t>Trường TC Thanh Bình</t>
  </si>
  <si>
    <t>Trường TC Hồng Ngự</t>
  </si>
  <si>
    <t>Trường TC Tháp Mười</t>
  </si>
  <si>
    <t>Cơ sở Cao đẳng nghề</t>
  </si>
  <si>
    <t>Trường Cao đẳng Cộng đồng</t>
  </si>
  <si>
    <t>Trường Cao đẳng nghề</t>
  </si>
  <si>
    <t>Các Trung tâm hướng nghiệp</t>
  </si>
  <si>
    <t xml:space="preserve">Các Trung tâm dạy nghề </t>
  </si>
  <si>
    <t>Cơ sở ĐT lý luận chính trị và CS ĐT về quản lý hành chính</t>
  </si>
  <si>
    <t>Các cơ sở GD nghề nghiệp khác</t>
  </si>
  <si>
    <t>Trung tâm GDNN huyện Lai Vung</t>
  </si>
  <si>
    <t>Trung tâm GDNN huyện Cao Lãnh</t>
  </si>
  <si>
    <t>Trung tâm GDNN huyện Tân Hồng</t>
  </si>
  <si>
    <t>Trung tâm GDNN huyện Hồng Ngự</t>
  </si>
  <si>
    <t>Trung tâm GDNN huyện Tam Nông</t>
  </si>
  <si>
    <t>Trung tâm GDNN huyện Châu Thành</t>
  </si>
  <si>
    <t>Trung tâm GDNN huyện Lấp Vò</t>
  </si>
  <si>
    <t>Sự nghiệp y tế</t>
  </si>
  <si>
    <t>Tuyến tỉnh</t>
  </si>
  <si>
    <t>Bệnh viện</t>
  </si>
  <si>
    <t>BVĐK Đồng Tháp</t>
  </si>
  <si>
    <t>BVĐK Sa Đéc</t>
  </si>
  <si>
    <t>BVĐKKV Hồng Ngự</t>
  </si>
  <si>
    <t>BVĐKKV Tháp Mười</t>
  </si>
  <si>
    <t>Bệnh viện Quân dân y</t>
  </si>
  <si>
    <t>BV Y học Cổ truyền</t>
  </si>
  <si>
    <t>BV Phục hồi chức năng</t>
  </si>
  <si>
    <t>Các Trung tâm ĐVSN khác trực thuộc</t>
  </si>
  <si>
    <t>TTYT Dự phòng tỉnh (nay là CDC)</t>
  </si>
  <si>
    <t>TT Chăm sóc SKSS</t>
  </si>
  <si>
    <t>TT Kiểm nghiệm</t>
  </si>
  <si>
    <t>TT Truyền thông GDSK</t>
  </si>
  <si>
    <t>TT Phòng chống HIV/AIDS</t>
  </si>
  <si>
    <t>TT Da Liễu (nay Bệnh viện Da Liễu)</t>
  </si>
  <si>
    <t>TT Pháp y</t>
  </si>
  <si>
    <t>TT Giám định y khoa</t>
  </si>
  <si>
    <t>Tuyến huyện</t>
  </si>
  <si>
    <t>Bệnh viện Đa khoa huyện Lai Vung</t>
  </si>
  <si>
    <t>Bệnh viện Đa khoa huyện Châu Thành</t>
  </si>
  <si>
    <t>Bệnh viện Đa khoa huyện Lấp Vò</t>
  </si>
  <si>
    <t>Bệnh viện Đa khoa huyện Tân hồng</t>
  </si>
  <si>
    <t>Bệnh viện Đa khoa huyện Hồng Ngự</t>
  </si>
  <si>
    <t>Bệnh viện Đa khoa huyện Thanh Bình</t>
  </si>
  <si>
    <t>Bệnh viện Đa khoa huyện Tam Nông</t>
  </si>
  <si>
    <t>Bệnh viện Đa khoa huyện Cao Lãnh</t>
  </si>
  <si>
    <t>Y tế xã, phường, thị trấn</t>
  </si>
  <si>
    <t>Các Trung tâm Dân số KHHGĐ</t>
  </si>
  <si>
    <t>Dự phòng</t>
  </si>
  <si>
    <t>Sự nghiệp Khoa học và công nghệ</t>
  </si>
  <si>
    <t>Sự nghiệp Thông tin và Truyền thông</t>
  </si>
  <si>
    <t>Đài Phát thanh &amp; Truyền hình</t>
  </si>
  <si>
    <t>Trung tâm Công nghệ thông tin và truyền thông</t>
  </si>
  <si>
    <t>Sự nghiệp Văn hóa, thể thao du lịch</t>
  </si>
  <si>
    <t>Cấp Tỉnh</t>
  </si>
  <si>
    <t>Trung tâm Huấn luyện và Thi đấu thể dục thể thao</t>
  </si>
  <si>
    <t>Ban Quản lý di tích Xẻo quít</t>
  </si>
  <si>
    <t>BQL Khu di tích Nguyễn Sinh Sắc</t>
  </si>
  <si>
    <t>BQL Khu di tích Gò Tháp thuộc UBND Tỉnh nay thuộc Sở VH, TT &amp; DL</t>
  </si>
  <si>
    <t>Trung tâm TDTT</t>
  </si>
  <si>
    <t>Đoàn Văn công</t>
  </si>
  <si>
    <t>Cấp huyện</t>
  </si>
  <si>
    <t>Trung tâm Văn hóa - Thể thao</t>
  </si>
  <si>
    <t>Đài Truyền thanh</t>
  </si>
  <si>
    <t>Các ĐVSN khác thuộc lĩnh vực VHTTD thuộc cấp huyện (Thư viện)</t>
  </si>
  <si>
    <t>Lĩnh vực nông nghiệp</t>
  </si>
  <si>
    <t>Trung tâm Khuyến nông</t>
  </si>
  <si>
    <t>Trạm Khuyến nông (thuộc Trung tâm 
Khuyến nông - Khuyến ngư)</t>
  </si>
  <si>
    <t>Trạm Thủy sản</t>
  </si>
  <si>
    <t>Trạm Kiểm dịch thực vật</t>
  </si>
  <si>
    <t>Trạm Bảo vệ thực vật</t>
  </si>
  <si>
    <t>Trạm Kiểm dịch động vật</t>
  </si>
  <si>
    <t>Trạm Thú y</t>
  </si>
  <si>
    <t>Trung tâm Nước sạch và Vệ sinh môi trường nông thôn (nay là Trung tâm DVNN&amp;NSNT)</t>
  </si>
  <si>
    <t>Các đơn vị sự nghiệp khác thuộc Sở NN&amp;PTNT (TTUDNNCNC)</t>
  </si>
  <si>
    <t>Lĩnh vực tài nguyên và Môi trường</t>
  </si>
  <si>
    <t>Trung tâm CNTT Tài nguyên &amp; MT</t>
  </si>
  <si>
    <t>Lĩnh vực xây dựng</t>
  </si>
  <si>
    <t>Trung tâm Kiểm định chất lượng công trình xây dựng (nay là TTGĐCLXD, Chi cục GĐXD)</t>
  </si>
  <si>
    <t>Trung tâm Qui hoạch Đô thị và Nông thôn</t>
  </si>
  <si>
    <t>Lĩnh vực Công Thương</t>
  </si>
  <si>
    <t>Trung tâm Khuyến công và TVPTCN</t>
  </si>
  <si>
    <t>Lĩnh vực tư pháp</t>
  </si>
  <si>
    <t>Trung tâm Dịch vụ bán đấu giá tài sản</t>
  </si>
  <si>
    <t>Trung tâm Trợ giúp pháp lý</t>
  </si>
  <si>
    <t>Phòng Công chứng số 1, 2, 3</t>
  </si>
  <si>
    <t>Lĩnh vực giao thông vận tải</t>
  </si>
  <si>
    <t>Cảng vụ đường thủy nội địa</t>
  </si>
  <si>
    <t>Lĩnh vực Lao động - TB &amp; XH</t>
  </si>
  <si>
    <t>Trung tâm Công tác xã hội (nay là Trung tâm BTXHTH)</t>
  </si>
  <si>
    <t>Trung tâm trợ giúp xã hội (nuôi dưỡng, giáo dục lao động,…)</t>
  </si>
  <si>
    <t>Ban Quản lý nghĩa trang liệt sĩ</t>
  </si>
  <si>
    <t>Quỹ Bảo trợ trẻ em (nay là QĐƠĐNBTTE)</t>
  </si>
  <si>
    <t>Trung tâm Giáo dục lao động xã hội (nay là Cơ sở điều trị nghiện)</t>
  </si>
  <si>
    <t>8</t>
  </si>
  <si>
    <t>Lĩnh vực khác</t>
  </si>
  <si>
    <t>8.1</t>
  </si>
  <si>
    <t>Vườn Quốc gia Tràm Chim</t>
  </si>
  <si>
    <t>Trung tâm Du lịch và GDMT</t>
  </si>
  <si>
    <t>Cổng Thông tin điện tử</t>
  </si>
  <si>
    <t>Trung tâm Phát triển du lịch</t>
  </si>
  <si>
    <t>Văn phòng BATGT</t>
  </si>
  <si>
    <t>8.2</t>
  </si>
  <si>
    <t>Văn phòng ĐKQSDĐ</t>
  </si>
  <si>
    <t>BQL công trình công cộng</t>
  </si>
  <si>
    <t>VIII</t>
  </si>
  <si>
    <t>Hưởng lương từ NSNN</t>
  </si>
  <si>
    <t>Hưởng lương từ nguồn thu của ĐVSN</t>
  </si>
  <si>
    <t xml:space="preserve">71. </t>
  </si>
  <si>
    <t>Trung tâm Giáo dục nghề nghiệp Kỹ thuật giao thông</t>
  </si>
  <si>
    <t xml:space="preserve"> Phà Đồng Tháp</t>
  </si>
  <si>
    <t>Trung tâm Kiểm định &amp; Bảo dưỡng công trình giao thông</t>
  </si>
  <si>
    <t>Trung tâm Qui hoạch đô thị và nông thôn</t>
  </si>
  <si>
    <t>7.2</t>
  </si>
  <si>
    <t>7.3</t>
  </si>
  <si>
    <t>Ban Quản lý chợ Cao Lãnh</t>
  </si>
  <si>
    <t>Ban Quản lý Công trình Công cộng thành phố Cao Lãnh</t>
  </si>
  <si>
    <t>UBND thành phố Sa Đéc</t>
  </si>
  <si>
    <t xml:space="preserve">Ban Quản lý Công trình Đô thị thành phố Sa Đéc (Bến xe Sa Đéc sáp nhập vào) </t>
  </si>
  <si>
    <t>Ban Quản lý chợ Sa Đéc</t>
  </si>
  <si>
    <t>7.4</t>
  </si>
  <si>
    <t xml:space="preserve">Đã thành lập Hội đồng quản lý tại các đơn vị sự nghiệp đảm bảo tự chủ nhóm I. </t>
  </si>
  <si>
    <t>Ngoài ra, một số đơn vị mới nâng mức tự chủ lên nhóm I, nhưng chưa thành lập Hội đồng quản lý do chưa đảm bảo điều kiện quy định tại khoản 2 Điều 7 Nghị định số 120/2020/NĐ-CP.</t>
  </si>
  <si>
    <t>UBND Tỉnh có Tờ trình số 14/TTr-UBND ngày 24/02/2023 trình Thủ tướng Chính phủ xem xét phê duyệt 08 đơn vị đủ điều kiện chuyển đổi thành Cty cổ phần, đến nay chưa có Quyết định.</t>
  </si>
  <si>
    <t xml:space="preserve">Đã tổng kết </t>
  </si>
  <si>
    <t>Các Trung tâm Giáo 
dục thường xuyên</t>
  </si>
  <si>
    <t>Trung tâm GDTX 
thành phố Sa Đéc</t>
  </si>
  <si>
    <t>Trung tâm GDTX và Kỹ thuật hướng  nghiệp Tỉnh (nay là TTGDTX Tỉnh)</t>
  </si>
  <si>
    <t>Trường Trung học
 phổ thông</t>
  </si>
  <si>
    <t>Trường TC nghề GTVT  (nay là TTGDNNKTGT)</t>
  </si>
  <si>
    <t>Các Trung tâm ĐVSN khác trực thuộc  (Trung tâm Y tế)</t>
  </si>
  <si>
    <t>Trung tâm Kỹ thuật Tiêu chuẩn Đo  lường chất lượng</t>
  </si>
  <si>
    <t>Trung tâm Kỹ thuật thí nghiệp &amp; UDKH&amp;CN (nay là TT Kiểm định &amp; Kiểm nghiệm)</t>
  </si>
  <si>
    <t>Trung tâm Văn hóa - Điện ảnh (nay là Trung tâm Văn hóa nghệ thuật)</t>
  </si>
  <si>
    <t>BQL dự án ngành nông nghiệp (nay là BQLDAĐTXDCTNN&amp;PTNT)</t>
  </si>
  <si>
    <t>Trung tâm Bảo tồn và PTSV (nay là Trung tâm Bảo tồn và HTQT)</t>
  </si>
  <si>
    <t>Trung tâm Lưu trữ lịch sử, thuộc  Chi cục VTLT, thuộc Sở Nội vụ (nay thuộc SNV)</t>
  </si>
  <si>
    <t>Trung tâm Hỗ trợ Doanh nghiệp và  Khởi nghiệp</t>
  </si>
  <si>
    <t>Đội Quản lý trật tự đô thị TPCL</t>
  </si>
  <si>
    <t>Đội Quản lý trật tự đô thị TP Sa Đéc</t>
  </si>
  <si>
    <t>Đội Quản lý trật tự đô thị TP Hồng Ngự</t>
  </si>
  <si>
    <t>Trung tâm Phát triển quỹ đất TP Sa Đéc (nay là BQL dự án &amp; PTQĐ)</t>
  </si>
  <si>
    <t>Trung tâm Phát triển quỹ đất TP Hồng Ngự (nay là BQL dự án &amp; PTQĐ)</t>
  </si>
  <si>
    <t>Trung tâm Phát triển quỹ đất huyện Hồng Ngự (nay là BQL dự án &amp; PTQĐ)</t>
  </si>
  <si>
    <t>Trung tâm Phát triển quỹ đất huyện Tân Hồng (nay là BQL dự án &amp; PTQĐ)</t>
  </si>
  <si>
    <t>Trung tâm Phát triển quỹ đất huyện Tam Nông (nay là BQL dự án &amp; PTQĐ)</t>
  </si>
  <si>
    <t>Trung tâm Phát triển quỹ đất huyện Thanh Bình (nay là BQL dự án &amp; PTQĐ)</t>
  </si>
  <si>
    <t>Trung tâm Phát triển quỹ đất huyện Tháp Mười (nay là BQL dự án &amp; PTQĐ)</t>
  </si>
  <si>
    <t>Trung tâm Phát triển quỹ đất huyện Lai Vung (nay là BQL dự án &amp; PTQĐ)</t>
  </si>
  <si>
    <t>12 Trung tâm Dịch vụ nông
 nghiệp cấp huyện</t>
  </si>
  <si>
    <t>Bộ phận Lưu trữ cấp huyện</t>
  </si>
  <si>
    <t>Trại Giống cây con TPHN</t>
  </si>
  <si>
    <t>Trường Chính trị Tỉnh</t>
  </si>
  <si>
    <t>Các tổ chức chính trị xã hội khác</t>
  </si>
  <si>
    <t>Giảm 7</t>
  </si>
  <si>
    <t>Giảm 12</t>
  </si>
  <si>
    <t>Giảm12</t>
  </si>
  <si>
    <t>4 Khoa; 3 Phòng</t>
  </si>
  <si>
    <t>3 Khoa; 2 Phòng</t>
  </si>
  <si>
    <t>Phụ lục 2</t>
  </si>
  <si>
    <t>Phụ lục 3</t>
  </si>
  <si>
    <t>Đã thực hiện 
(Nội dung cụ thể)</t>
  </si>
  <si>
    <t>Chưa thực hiện 
(Nêu rõ lý do)</t>
  </si>
  <si>
    <t>Phụ lục 4</t>
  </si>
  <si>
    <t>Phụ lục 7</t>
  </si>
  <si>
    <t>Phụ lục 9</t>
  </si>
  <si>
    <t>Phụ lục 11</t>
  </si>
  <si>
    <r>
      <t xml:space="preserve">     Hiện tại, trên địa bàn tỉnh Đồng Tháp có 02 trung tâm GDTX </t>
    </r>
    <r>
      <rPr>
        <i/>
        <sz val="11"/>
        <color theme="1"/>
        <rFont val="Times New Roman"/>
        <family val="1"/>
      </rPr>
      <t>(gồm Trung tâm GDTX tỉnh Đồng Tháp, Trung tâm GDTX thành phố Sa Đéc</t>
    </r>
    <r>
      <rPr>
        <sz val="11"/>
        <color theme="1"/>
        <rFont val="Times New Roman"/>
        <family val="1"/>
      </rPr>
      <t xml:space="preserve">) và 16 trường THPT có dạy Chương trình GDTX cấp THPT </t>
    </r>
    <r>
      <rPr>
        <i/>
        <sz val="11"/>
        <color theme="1"/>
        <rFont val="Times New Roman"/>
        <family val="1"/>
      </rPr>
      <t>(phân bổ ở các huyện Hồng Ngự, Tân Hồng, Tam Nông, Thanh Bình, Cao Lãnh, Tháp Mười, Châu Thành, Lai Vung, Lấp Vò và TP Hồng Ngự).</t>
    </r>
  </si>
  <si>
    <r>
      <t>Hợp nhất trạm chăn nuôi và thú y, trạm trồng trọt và bảo vệ thực vật, trạm khuyến nông, khuyến ngư,... cấp huyện thành trung tâm dịch vụ nông nghiệp trực thuộc Ủy ban nhân dân cấp huyện theo</t>
    </r>
    <r>
      <rPr>
        <sz val="11"/>
        <color theme="1"/>
        <rFont val="Times New Roman"/>
        <family val="1"/>
      </rPr>
      <t xml:space="preserve"> </t>
    </r>
    <r>
      <rPr>
        <sz val="11"/>
        <color rgb="FF000000"/>
        <rFont val="Times New Roman"/>
        <family val="1"/>
      </rPr>
      <t>Quyết định số 557/QĐ-UBND-HC ngày 25 tháng 5 năm 2018 về việc ban hành Đề án thành lập Trung tâm Dịch vụ Nông nghiệp huyện, thị, thành phố; Quyết định số 55/QĐ-UBND-TL ngày 25 tháng 5 năm 2018 về việc thành lập Trung tâm Dịch vụ Nông nghiệp huyện, thị xã, thành phố trực thuộc Ủy ban nhân dân huyện, thị xã, thành phố và triển khai thực hiện vào tháng 6 năm 2018 trên địa bàn toàn tỉnh.</t>
    </r>
  </si>
  <si>
    <t>TÌNH TRẠNG HIỆU LỰC</t>
  </si>
  <si>
    <t>- Cột (3) = (4) + (5) + (6);</t>
  </si>
  <si>
    <t>Số lượng lãnh đạo cấp phó/
một đơn vị</t>
  </si>
  <si>
    <t>SẮP XẾP CƠ CẤU TỔ CHỨC BÊN TRONG CỦA CÁC ĐƠN VỊ SỰ NGHIỆP CÔNG LẬP CHƯA TỰ CHỦ</t>
  </si>
  <si>
    <t>(Kèm theo báo cáo số       /BC-ĐGS ngày       tháng       năm 2024 của Đoàn giám sát Đoàn đại biểu Quốc hội tỉnh Đồng Tháp)</t>
  </si>
  <si>
    <t>(Kèm theo báo cáo số       /BC-ĐGS ngày       tháng       năm 2024
của Đoàn giám sát Đoàn đại biểu Quốc hội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</si>
</sst>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 ###"/>
    <numFmt numFmtId="166" formatCode="#,##0.0"/>
    <numFmt numFmtId="167" formatCode="#,##0;[Red]#,##0"/>
  </numFmts>
  <fonts count="61">
    <font>
      <sz val="11"/>
      <color theme="1"/>
      <name val="Arial"/>
      <family val="2"/>
      <scheme val="minor"/>
    </font>
    <font>
      <sz val="12"/>
      <name val="Times New Roman"/>
      <family val="1"/>
    </font>
    <font>
      <b/>
      <sz val="12"/>
      <name val="Times New Roman"/>
      <family val="1"/>
    </font>
    <font>
      <i/>
      <sz val="12"/>
      <name val="Times New Roman"/>
      <family val="1"/>
    </font>
    <font>
      <b/>
      <sz val="14"/>
      <color theme="1"/>
      <name val="Times New Roman"/>
      <family val="1"/>
    </font>
    <font>
      <b/>
      <sz val="12"/>
      <color theme="1"/>
      <name val="Times New Roman"/>
      <family val="1"/>
    </font>
    <font>
      <sz val="10"/>
      <name val="Arial"/>
      <family val="2"/>
    </font>
    <font>
      <sz val="13"/>
      <name val="Times New Roman"/>
      <family val="1"/>
    </font>
    <font>
      <sz val="12"/>
      <color theme="1"/>
      <name val="Arial"/>
      <family val="2"/>
      <scheme val="minor"/>
    </font>
    <font>
      <b/>
      <sz val="11"/>
      <color theme="1"/>
      <name val="Times New Roman"/>
      <family val="1"/>
    </font>
    <font>
      <sz val="11"/>
      <color theme="1"/>
      <name val="Times New Roman"/>
      <family val="1"/>
    </font>
    <font>
      <sz val="14"/>
      <color rgb="FFFF0000"/>
      <name val="Times New Roman"/>
      <family val="1"/>
    </font>
    <font>
      <sz val="11"/>
      <name val="Arial"/>
      <family val="2"/>
      <scheme val="minor"/>
    </font>
    <font>
      <b/>
      <sz val="14"/>
      <name val="Times New Roman"/>
      <family val="1"/>
    </font>
    <font>
      <b/>
      <sz val="10"/>
      <name val="Times New Roman"/>
      <family val="1"/>
    </font>
    <font>
      <sz val="10"/>
      <name val="Times New Roman"/>
      <family val="1"/>
    </font>
    <font>
      <i/>
      <sz val="10"/>
      <name val="Times New Roman"/>
      <family val="1"/>
    </font>
    <font>
      <b/>
      <sz val="11"/>
      <name val="Times New Roman"/>
      <family val="1"/>
    </font>
    <font>
      <sz val="11"/>
      <name val="Times New Roman"/>
      <family val="1"/>
    </font>
    <font>
      <i/>
      <sz val="9"/>
      <name val="Times New Roman"/>
      <family val="1"/>
    </font>
    <font>
      <i/>
      <sz val="11"/>
      <name val="Times New Roman"/>
      <family val="1"/>
    </font>
    <font>
      <i/>
      <sz val="11"/>
      <color theme="1"/>
      <name val="Times New Roman"/>
      <family val="1"/>
    </font>
    <font>
      <sz val="11"/>
      <color theme="1"/>
      <name val="Arial"/>
      <family val="2"/>
      <scheme val="minor"/>
    </font>
    <font>
      <i/>
      <sz val="13"/>
      <name val="Times New Roman"/>
      <family val="1"/>
    </font>
    <font>
      <i/>
      <sz val="9"/>
      <color theme="1"/>
      <name val="Times New Roman"/>
      <family val="1"/>
    </font>
    <font>
      <sz val="11"/>
      <color rgb="FF000000"/>
      <name val="Times New Roman"/>
      <family val="1"/>
    </font>
    <font>
      <i/>
      <sz val="11"/>
      <name val="Arial"/>
      <family val="2"/>
      <scheme val="minor"/>
    </font>
    <font>
      <sz val="12"/>
      <color rgb="FF000000"/>
      <name val="Times New Roman"/>
      <family val="1"/>
    </font>
    <font>
      <b/>
      <sz val="14"/>
      <color rgb="FF000000"/>
      <name val="Times New Roman"/>
      <family val="1"/>
    </font>
    <font>
      <sz val="12"/>
      <color theme="1"/>
      <name val="Times New Roman"/>
      <family val="1"/>
    </font>
    <font>
      <sz val="9"/>
      <color indexed="81"/>
      <name val="Tahoma"/>
      <family val="2"/>
    </font>
    <font>
      <b/>
      <sz val="9"/>
      <color indexed="81"/>
      <name val="Tahoma"/>
      <family val="2"/>
    </font>
    <font>
      <i/>
      <sz val="12"/>
      <color theme="1"/>
      <name val="Times New Roman"/>
      <family val="1"/>
    </font>
    <font>
      <b/>
      <i/>
      <sz val="12"/>
      <name val="Times New Roman"/>
      <family val="1"/>
    </font>
    <font>
      <sz val="12"/>
      <name val="VNtimes new roman"/>
      <family val="2"/>
    </font>
    <font>
      <i/>
      <sz val="12"/>
      <name val="Arial"/>
      <family val="2"/>
      <scheme val="minor"/>
    </font>
    <font>
      <b/>
      <sz val="12"/>
      <color rgb="FF000000"/>
      <name val="Times New Roman"/>
      <family val="1"/>
    </font>
    <font>
      <sz val="11"/>
      <name val="Times New Roman"/>
      <family val="1"/>
      <charset val="163"/>
    </font>
    <font>
      <b/>
      <sz val="11"/>
      <color rgb="FF000000"/>
      <name val="Times New Roman"/>
      <family val="1"/>
    </font>
    <font>
      <i/>
      <sz val="11"/>
      <color theme="1"/>
      <name val="Arial"/>
      <family val="2"/>
      <scheme val="minor"/>
    </font>
    <font>
      <sz val="12"/>
      <name val="Arial"/>
      <family val="2"/>
      <scheme val="minor"/>
    </font>
    <font>
      <u/>
      <sz val="11"/>
      <color theme="10"/>
      <name val="Arial"/>
      <family val="2"/>
      <scheme val="minor"/>
    </font>
    <font>
      <sz val="12"/>
      <color indexed="81"/>
      <name val="Times New Roman"/>
      <family val="1"/>
    </font>
    <font>
      <i/>
      <sz val="12"/>
      <color rgb="FF000000"/>
      <name val="Times New Roman"/>
      <family val="1"/>
    </font>
    <font>
      <b/>
      <sz val="8"/>
      <color theme="1"/>
      <name val="Times New Roman"/>
      <family val="1"/>
    </font>
    <font>
      <sz val="8"/>
      <color theme="1"/>
      <name val="Times New Roman"/>
      <family val="1"/>
    </font>
    <font>
      <i/>
      <sz val="13"/>
      <color rgb="FF000000"/>
      <name val="Times New Roman"/>
      <family val="1"/>
    </font>
    <font>
      <sz val="8"/>
      <name val="Times New Roman"/>
      <family val="1"/>
    </font>
    <font>
      <b/>
      <sz val="8"/>
      <name val="Times New Roman"/>
      <family val="1"/>
    </font>
    <font>
      <i/>
      <sz val="8"/>
      <name val="Times New Roman"/>
      <family val="1"/>
    </font>
    <font>
      <b/>
      <i/>
      <sz val="8"/>
      <name val="Times New Roman"/>
      <family val="1"/>
    </font>
    <font>
      <sz val="8"/>
      <name val="Times New Roman"/>
      <family val="1"/>
      <charset val="163"/>
    </font>
    <font>
      <b/>
      <sz val="8"/>
      <name val="Times New Roman"/>
      <family val="1"/>
      <charset val="163"/>
    </font>
    <font>
      <b/>
      <i/>
      <sz val="10"/>
      <name val="Times New Roman"/>
      <family val="1"/>
    </font>
    <font>
      <b/>
      <i/>
      <sz val="9"/>
      <name val="Times New Roman"/>
      <family val="1"/>
    </font>
    <font>
      <b/>
      <sz val="13"/>
      <color theme="1"/>
      <name val="Times New Roman"/>
      <family val="1"/>
    </font>
    <font>
      <sz val="13"/>
      <color theme="1"/>
      <name val="Times New Roman"/>
      <family val="1"/>
    </font>
    <font>
      <b/>
      <sz val="11"/>
      <color rgb="FFFF0000"/>
      <name val="Times New Roman"/>
      <family val="1"/>
    </font>
    <font>
      <b/>
      <sz val="13"/>
      <name val="Times New Roman"/>
      <family val="1"/>
    </font>
    <font>
      <b/>
      <sz val="12"/>
      <color theme="1"/>
      <name val="Times New Roman"/>
      <family val="1"/>
      <scheme val="major"/>
    </font>
    <font>
      <sz val="8"/>
      <color theme="1"/>
      <name val="Arial"/>
      <family val="2"/>
      <scheme val="minor"/>
    </font>
  </fonts>
  <fills count="8">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bgColor indexed="9"/>
      </patternFill>
    </fill>
    <fill>
      <patternFill patternType="solid">
        <fgColor rgb="FFFFFF00"/>
        <bgColor indexed="64"/>
      </patternFill>
    </fill>
    <fill>
      <patternFill patternType="solid">
        <fgColor theme="5" tint="0.79998168889431442"/>
        <bgColor indexed="64"/>
      </patternFill>
    </fill>
    <fill>
      <patternFill patternType="solid">
        <fgColor theme="7"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9">
    <xf numFmtId="0" fontId="0" fillId="0" borderId="0"/>
    <xf numFmtId="0" fontId="6" fillId="0" borderId="0"/>
    <xf numFmtId="9" fontId="22" fillId="0" borderId="0" applyFont="0" applyFill="0" applyBorder="0" applyAlignment="0" applyProtection="0"/>
    <xf numFmtId="0" fontId="34" fillId="0" borderId="0"/>
    <xf numFmtId="0" fontId="6" fillId="0" borderId="0"/>
    <xf numFmtId="0" fontId="41" fillId="0" borderId="0" applyNumberFormat="0" applyFill="0" applyBorder="0" applyAlignment="0" applyProtection="0"/>
    <xf numFmtId="164" fontId="22" fillId="0" borderId="0" applyFont="0" applyFill="0" applyBorder="0" applyAlignment="0" applyProtection="0"/>
    <xf numFmtId="0" fontId="6" fillId="0" borderId="0"/>
    <xf numFmtId="0" fontId="34" fillId="0" borderId="0"/>
  </cellStyleXfs>
  <cellXfs count="746">
    <xf numFmtId="0" fontId="0" fillId="0" borderId="0" xfId="0"/>
    <xf numFmtId="0" fontId="2" fillId="0" borderId="1" xfId="0" applyFont="1" applyFill="1" applyBorder="1" applyAlignment="1">
      <alignment horizontal="center" vertical="center"/>
    </xf>
    <xf numFmtId="0" fontId="2" fillId="0" borderId="1" xfId="0" applyFont="1" applyFill="1" applyBorder="1" applyAlignment="1">
      <alignment horizontal="left" vertical="center" wrapText="1"/>
    </xf>
    <xf numFmtId="165" fontId="2"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xf numFmtId="165" fontId="1"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0" borderId="1" xfId="0" applyFont="1" applyBorder="1" applyAlignment="1">
      <alignment wrapText="1"/>
    </xf>
    <xf numFmtId="0" fontId="2" fillId="0" borderId="1" xfId="0" applyFont="1"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wrapText="1"/>
    </xf>
    <xf numFmtId="0" fontId="2" fillId="0" borderId="1" xfId="0" applyFont="1" applyBorder="1" applyAlignment="1">
      <alignment vertical="center" wrapText="1"/>
    </xf>
    <xf numFmtId="0" fontId="3"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wrapText="1"/>
    </xf>
    <xf numFmtId="49" fontId="1" fillId="0" borderId="1" xfId="0" applyNumberFormat="1" applyFont="1" applyBorder="1" applyAlignment="1">
      <alignment horizontal="center" vertical="center"/>
    </xf>
    <xf numFmtId="0" fontId="3" fillId="0" borderId="1" xfId="0" applyFont="1" applyBorder="1" applyAlignment="1">
      <alignment horizontal="center"/>
    </xf>
    <xf numFmtId="0" fontId="1" fillId="0" borderId="1" xfId="0" applyFont="1" applyBorder="1" applyAlignment="1">
      <alignment horizontal="left" vertical="center" wrapText="1"/>
    </xf>
    <xf numFmtId="0" fontId="1" fillId="0" borderId="1" xfId="0" applyFont="1" applyFill="1" applyBorder="1" applyAlignment="1">
      <alignment wrapText="1"/>
    </xf>
    <xf numFmtId="0" fontId="1" fillId="0" borderId="1" xfId="0" applyFont="1" applyBorder="1" applyAlignment="1">
      <alignment horizontal="center" vertical="center" wrapText="1"/>
    </xf>
    <xf numFmtId="0" fontId="1" fillId="2"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4" borderId="1" xfId="0" applyFont="1" applyFill="1" applyBorder="1" applyAlignment="1">
      <alignment horizontal="left" vertical="center" shrinkToFit="1"/>
    </xf>
    <xf numFmtId="0" fontId="1" fillId="4" borderId="1" xfId="0" applyFont="1" applyFill="1" applyBorder="1" applyAlignment="1">
      <alignment horizontal="left" vertical="center" wrapText="1"/>
    </xf>
    <xf numFmtId="0" fontId="1" fillId="0" borderId="1" xfId="1" applyFont="1" applyFill="1" applyBorder="1" applyAlignment="1">
      <alignment horizontal="left" vertical="center" wrapText="1"/>
    </xf>
    <xf numFmtId="0" fontId="1" fillId="2" borderId="1" xfId="0" applyFont="1" applyFill="1" applyBorder="1" applyAlignment="1">
      <alignment vertical="center" wrapText="1"/>
    </xf>
    <xf numFmtId="0" fontId="1" fillId="0" borderId="1" xfId="0" applyFont="1" applyBorder="1" applyAlignment="1">
      <alignment horizontal="left" vertical="center" shrinkToFit="1"/>
    </xf>
    <xf numFmtId="2" fontId="3" fillId="0" borderId="1" xfId="0" applyNumberFormat="1" applyFont="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vertical="center" wrapText="1"/>
    </xf>
    <xf numFmtId="3" fontId="3" fillId="2" borderId="1" xfId="0" applyNumberFormat="1" applyFont="1" applyFill="1" applyBorder="1" applyAlignment="1">
      <alignment shrinkToFit="1"/>
    </xf>
    <xf numFmtId="0" fontId="2" fillId="6" borderId="1" xfId="0" applyFont="1" applyFill="1" applyBorder="1" applyAlignment="1">
      <alignment horizontal="center" vertical="center"/>
    </xf>
    <xf numFmtId="0" fontId="2" fillId="0" borderId="1" xfId="0" applyFont="1" applyFill="1" applyBorder="1" applyAlignment="1">
      <alignment vertical="center" wrapText="1"/>
    </xf>
    <xf numFmtId="0" fontId="3" fillId="0" borderId="1" xfId="0" applyFont="1" applyFill="1" applyBorder="1" applyAlignment="1">
      <alignment wrapText="1"/>
    </xf>
    <xf numFmtId="165" fontId="2" fillId="6" borderId="1" xfId="0" applyNumberFormat="1" applyFont="1" applyFill="1" applyBorder="1" applyAlignment="1">
      <alignment horizontal="center" vertical="center"/>
    </xf>
    <xf numFmtId="165" fontId="2" fillId="3" borderId="1" xfId="0" applyNumberFormat="1" applyFont="1" applyFill="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2" fillId="0" borderId="0" xfId="0" applyFont="1" applyFill="1"/>
    <xf numFmtId="0" fontId="3" fillId="0" borderId="0" xfId="0" applyFont="1" applyFill="1" applyAlignment="1"/>
    <xf numFmtId="0" fontId="13" fillId="0" borderId="0" xfId="0" applyFont="1" applyFill="1" applyAlignment="1"/>
    <xf numFmtId="0" fontId="13" fillId="0" borderId="0" xfId="0" applyFont="1" applyFill="1" applyAlignment="1">
      <alignment vertical="center" wrapText="1"/>
    </xf>
    <xf numFmtId="0" fontId="1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2" fillId="0" borderId="1" xfId="0" applyFont="1" applyFill="1" applyBorder="1"/>
    <xf numFmtId="0" fontId="2" fillId="0" borderId="1" xfId="0" applyFont="1" applyFill="1" applyBorder="1" applyAlignment="1">
      <alignment horizontal="center" vertical="center" wrapText="1"/>
    </xf>
    <xf numFmtId="0" fontId="1" fillId="0" borderId="1" xfId="0" applyFont="1" applyFill="1" applyBorder="1" applyAlignment="1">
      <alignment horizontal="center"/>
    </xf>
    <xf numFmtId="165" fontId="2" fillId="0"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3" fillId="0" borderId="1" xfId="0" applyFont="1" applyBorder="1" applyAlignment="1">
      <alignment horizontal="center" vertical="center"/>
    </xf>
    <xf numFmtId="0" fontId="10" fillId="0" borderId="1" xfId="0" applyFont="1" applyBorder="1" applyAlignment="1">
      <alignment horizontal="center" vertical="center"/>
    </xf>
    <xf numFmtId="0" fontId="19" fillId="2" borderId="1" xfId="0" quotePrefix="1" applyFont="1" applyFill="1" applyBorder="1" applyAlignment="1">
      <alignment horizontal="center" vertical="center"/>
    </xf>
    <xf numFmtId="0" fontId="19" fillId="2" borderId="1" xfId="0" applyFont="1" applyFill="1" applyBorder="1" applyAlignment="1">
      <alignment horizontal="center" vertical="center"/>
    </xf>
    <xf numFmtId="0" fontId="20" fillId="0" borderId="1" xfId="0" applyFont="1" applyFill="1" applyBorder="1" applyAlignment="1">
      <alignment horizontal="center" vertical="center"/>
    </xf>
    <xf numFmtId="1" fontId="21" fillId="0" borderId="1" xfId="0" applyNumberFormat="1" applyFont="1" applyBorder="1" applyAlignment="1">
      <alignment horizontal="center" vertical="center"/>
    </xf>
    <xf numFmtId="1" fontId="21" fillId="0" borderId="1" xfId="0" quotePrefix="1" applyNumberFormat="1" applyFont="1" applyBorder="1" applyAlignment="1">
      <alignment horizontal="center" vertical="center"/>
    </xf>
    <xf numFmtId="0" fontId="21" fillId="0" borderId="1" xfId="0" quotePrefix="1" applyNumberFormat="1" applyFont="1" applyBorder="1" applyAlignment="1">
      <alignment horizontal="center" vertical="center"/>
    </xf>
    <xf numFmtId="0" fontId="21" fillId="0" borderId="1" xfId="0" applyNumberFormat="1" applyFont="1" applyBorder="1" applyAlignment="1">
      <alignment horizontal="center" vertical="center"/>
    </xf>
    <xf numFmtId="0" fontId="10" fillId="0" borderId="0" xfId="0" applyFont="1"/>
    <xf numFmtId="0" fontId="10" fillId="0" borderId="1" xfId="0" applyFont="1" applyBorder="1"/>
    <xf numFmtId="49" fontId="10" fillId="0" borderId="1" xfId="0" applyNumberFormat="1" applyFont="1" applyBorder="1" applyAlignment="1">
      <alignment horizontal="center" vertical="center"/>
    </xf>
    <xf numFmtId="0" fontId="21" fillId="0" borderId="0" xfId="0" applyFont="1" applyAlignment="1">
      <alignment vertical="center"/>
    </xf>
    <xf numFmtId="0" fontId="20" fillId="0" borderId="1" xfId="0" applyFont="1" applyBorder="1" applyAlignment="1">
      <alignment horizontal="center" vertical="center"/>
    </xf>
    <xf numFmtId="0" fontId="21" fillId="0" borderId="0" xfId="0" applyFont="1"/>
    <xf numFmtId="0" fontId="21" fillId="0" borderId="1" xfId="0" applyFont="1" applyBorder="1"/>
    <xf numFmtId="0" fontId="10" fillId="0" borderId="1" xfId="0" quotePrefix="1" applyFont="1" applyBorder="1" applyAlignment="1">
      <alignment horizontal="center" vertical="center"/>
    </xf>
    <xf numFmtId="0" fontId="1" fillId="0" borderId="0" xfId="0" applyFont="1" applyFill="1"/>
    <xf numFmtId="0" fontId="20" fillId="0" borderId="0" xfId="0" applyFont="1" applyFill="1"/>
    <xf numFmtId="0" fontId="20" fillId="0" borderId="1" xfId="0" applyFont="1" applyFill="1" applyBorder="1"/>
    <xf numFmtId="0" fontId="20" fillId="0" borderId="1" xfId="0" applyFont="1" applyFill="1" applyBorder="1" applyAlignment="1">
      <alignment vertical="center"/>
    </xf>
    <xf numFmtId="0" fontId="18" fillId="0" borderId="1" xfId="0" applyFont="1" applyFill="1" applyBorder="1" applyAlignment="1">
      <alignment horizontal="center" vertical="center"/>
    </xf>
    <xf numFmtId="0" fontId="20" fillId="0" borderId="0" xfId="0" applyFont="1" applyFill="1" applyAlignment="1">
      <alignment vertical="center"/>
    </xf>
    <xf numFmtId="0" fontId="20" fillId="0" borderId="1" xfId="0" applyFont="1" applyFill="1" applyBorder="1" applyAlignment="1">
      <alignment horizontal="center"/>
    </xf>
    <xf numFmtId="0" fontId="20" fillId="0" borderId="1" xfId="0" applyFont="1" applyBorder="1" applyAlignment="1">
      <alignment wrapText="1"/>
    </xf>
    <xf numFmtId="0" fontId="20" fillId="0" borderId="1" xfId="0" applyFont="1" applyBorder="1" applyAlignment="1">
      <alignment horizontal="center"/>
    </xf>
    <xf numFmtId="0" fontId="23" fillId="0" borderId="1" xfId="0" applyFont="1" applyBorder="1" applyAlignment="1">
      <alignment horizontal="left" vertical="center" wrapText="1"/>
    </xf>
    <xf numFmtId="0" fontId="20" fillId="0" borderId="0" xfId="0" applyFont="1"/>
    <xf numFmtId="1" fontId="20" fillId="0" borderId="1" xfId="0" applyNumberFormat="1" applyFont="1" applyBorder="1" applyAlignment="1">
      <alignment horizontal="center" vertical="center"/>
    </xf>
    <xf numFmtId="1" fontId="10" fillId="0" borderId="1" xfId="0" applyNumberFormat="1" applyFont="1" applyBorder="1" applyAlignment="1">
      <alignment horizontal="center" vertical="center"/>
    </xf>
    <xf numFmtId="0" fontId="7" fillId="0" borderId="1" xfId="0" applyFont="1" applyBorder="1" applyAlignment="1">
      <alignment horizontal="justify" vertical="center" wrapText="1"/>
    </xf>
    <xf numFmtId="0" fontId="18" fillId="0" borderId="1" xfId="0" applyFont="1" applyFill="1" applyBorder="1" applyAlignment="1">
      <alignment horizontal="justify" vertical="center" wrapText="1"/>
    </xf>
    <xf numFmtId="0" fontId="0" fillId="0" borderId="1" xfId="0" applyBorder="1" applyAlignment="1">
      <alignment horizontal="center" vertical="center"/>
    </xf>
    <xf numFmtId="166" fontId="3" fillId="0" borderId="1" xfId="0" applyNumberFormat="1" applyFont="1" applyBorder="1" applyAlignment="1">
      <alignment horizontal="center" vertical="center"/>
    </xf>
    <xf numFmtId="166" fontId="3" fillId="0" borderId="1" xfId="0" applyNumberFormat="1" applyFont="1" applyBorder="1" applyAlignment="1">
      <alignment horizontal="center"/>
    </xf>
    <xf numFmtId="0" fontId="15" fillId="0" borderId="1" xfId="0" applyFont="1" applyFill="1" applyBorder="1" applyAlignment="1">
      <alignment horizontal="center"/>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xf>
    <xf numFmtId="0" fontId="3" fillId="0" borderId="1" xfId="0" applyFont="1" applyFill="1" applyBorder="1" applyAlignment="1">
      <alignment wrapText="1"/>
    </xf>
    <xf numFmtId="0" fontId="2" fillId="0" borderId="1" xfId="0" applyFont="1" applyFill="1" applyBorder="1" applyAlignment="1">
      <alignment horizontal="center" vertical="center" wrapText="1"/>
    </xf>
    <xf numFmtId="0" fontId="13" fillId="0" borderId="0" xfId="0" applyFont="1" applyAlignment="1">
      <alignment vertical="center" wrapText="1"/>
    </xf>
    <xf numFmtId="0" fontId="14" fillId="0" borderId="0" xfId="0" applyFont="1" applyFill="1" applyBorder="1" applyAlignment="1">
      <alignment vertical="center" wrapText="1"/>
    </xf>
    <xf numFmtId="0" fontId="15" fillId="0" borderId="0" xfId="0" applyFont="1" applyFill="1" applyBorder="1" applyAlignment="1">
      <alignment horizontal="center" vertical="center" wrapText="1"/>
    </xf>
    <xf numFmtId="0" fontId="18" fillId="0" borderId="0" xfId="0" applyFont="1" applyFill="1"/>
    <xf numFmtId="0" fontId="10" fillId="0" borderId="1" xfId="0" applyFont="1" applyBorder="1" applyAlignment="1">
      <alignment horizontal="center" vertical="center"/>
    </xf>
    <xf numFmtId="0" fontId="18" fillId="0" borderId="1" xfId="0" applyFont="1" applyFill="1" applyBorder="1"/>
    <xf numFmtId="0" fontId="18" fillId="0" borderId="1" xfId="0" applyFont="1" applyFill="1" applyBorder="1" applyAlignment="1">
      <alignment horizontal="left" vertical="center"/>
    </xf>
    <xf numFmtId="0" fontId="18" fillId="0" borderId="0" xfId="0" applyFont="1"/>
    <xf numFmtId="0" fontId="20" fillId="0" borderId="0" xfId="0" applyFont="1" applyFill="1" applyBorder="1" applyAlignment="1">
      <alignment vertical="center"/>
    </xf>
    <xf numFmtId="0" fontId="20" fillId="0" borderId="0" xfId="0" applyFont="1" applyAlignment="1">
      <alignment vertical="center"/>
    </xf>
    <xf numFmtId="0" fontId="18" fillId="0" borderId="1" xfId="0" applyFont="1" applyFill="1" applyBorder="1" applyAlignment="1">
      <alignment horizontal="left" vertical="center" wrapText="1"/>
    </xf>
    <xf numFmtId="0" fontId="18" fillId="0" borderId="1" xfId="0" applyFont="1" applyFill="1" applyBorder="1" applyAlignment="1">
      <alignment horizontal="center" vertical="center" wrapText="1"/>
    </xf>
    <xf numFmtId="0" fontId="12" fillId="0" borderId="0" xfId="0" applyFont="1" applyFill="1" applyAlignment="1">
      <alignment horizontal="center"/>
    </xf>
    <xf numFmtId="0" fontId="0" fillId="0" borderId="1" xfId="0" applyFill="1" applyBorder="1" applyAlignment="1">
      <alignment horizontal="center" vertical="center"/>
    </xf>
    <xf numFmtId="1" fontId="0" fillId="0" borderId="1" xfId="0" applyNumberFormat="1" applyFill="1" applyBorder="1" applyAlignment="1">
      <alignment horizontal="center" vertical="center"/>
    </xf>
    <xf numFmtId="0" fontId="18" fillId="0" borderId="1" xfId="0" applyFont="1" applyFill="1" applyBorder="1" applyAlignment="1">
      <alignment horizontal="center"/>
    </xf>
    <xf numFmtId="0" fontId="20" fillId="0" borderId="1" xfId="0" applyFont="1" applyFill="1" applyBorder="1" applyAlignment="1">
      <alignment horizontal="left" vertical="center" wrapText="1"/>
    </xf>
    <xf numFmtId="0" fontId="21" fillId="2" borderId="1" xfId="0" applyFont="1" applyFill="1" applyBorder="1" applyAlignment="1">
      <alignment horizontal="center" vertical="center"/>
    </xf>
    <xf numFmtId="1" fontId="21" fillId="2" borderId="1" xfId="0" applyNumberFormat="1" applyFont="1" applyFill="1" applyBorder="1" applyAlignment="1">
      <alignment horizontal="center" vertical="center"/>
    </xf>
    <xf numFmtId="0" fontId="21" fillId="2" borderId="1" xfId="0" quotePrefix="1" applyFont="1" applyFill="1" applyBorder="1" applyAlignment="1">
      <alignment horizontal="center" vertical="center"/>
    </xf>
    <xf numFmtId="0" fontId="21" fillId="0" borderId="1" xfId="0" applyFont="1" applyFill="1" applyBorder="1" applyAlignment="1">
      <alignment horizontal="center"/>
    </xf>
    <xf numFmtId="0" fontId="3" fillId="0" borderId="1" xfId="0" applyFont="1" applyFill="1" applyBorder="1" applyAlignment="1">
      <alignment horizontal="center" vertical="center"/>
    </xf>
    <xf numFmtId="0" fontId="3" fillId="2" borderId="1" xfId="0" applyFont="1" applyFill="1" applyBorder="1" applyAlignment="1">
      <alignment vertical="center" wrapText="1"/>
    </xf>
    <xf numFmtId="0" fontId="20" fillId="2" borderId="1" xfId="0" applyFont="1" applyFill="1" applyBorder="1" applyAlignment="1">
      <alignment horizontal="center" vertical="center"/>
    </xf>
    <xf numFmtId="0" fontId="3" fillId="2" borderId="1" xfId="0" applyFont="1" applyFill="1" applyBorder="1" applyAlignment="1">
      <alignment vertical="center"/>
    </xf>
    <xf numFmtId="0" fontId="20" fillId="2" borderId="1" xfId="0" quotePrefix="1" applyFont="1" applyFill="1" applyBorder="1" applyAlignment="1">
      <alignment horizontal="center" vertical="center"/>
    </xf>
    <xf numFmtId="165" fontId="18" fillId="2" borderId="1" xfId="0" quotePrefix="1" applyNumberFormat="1" applyFont="1" applyFill="1" applyBorder="1" applyAlignment="1">
      <alignment horizontal="center" vertical="center"/>
    </xf>
    <xf numFmtId="0" fontId="10" fillId="0" borderId="1" xfId="0" quotePrefix="1" applyFont="1" applyBorder="1" applyAlignment="1">
      <alignment horizontal="center"/>
    </xf>
    <xf numFmtId="2" fontId="18" fillId="2" borderId="1" xfId="0" quotePrefix="1" applyNumberFormat="1" applyFont="1" applyFill="1" applyBorder="1" applyAlignment="1">
      <alignment horizontal="center" vertical="center"/>
    </xf>
    <xf numFmtId="0" fontId="10" fillId="0" borderId="1" xfId="0" applyFont="1" applyBorder="1" applyAlignment="1">
      <alignment horizontal="center"/>
    </xf>
    <xf numFmtId="0" fontId="0" fillId="0" borderId="1" xfId="0" quotePrefix="1" applyBorder="1" applyAlignment="1">
      <alignment horizontal="center"/>
    </xf>
    <xf numFmtId="0" fontId="0" fillId="0" borderId="1" xfId="0" quotePrefix="1" applyFont="1" applyBorder="1" applyAlignment="1">
      <alignment horizontal="center"/>
    </xf>
    <xf numFmtId="0" fontId="0" fillId="0" borderId="1" xfId="0" quotePrefix="1" applyBorder="1" applyAlignment="1">
      <alignment horizontal="center" vertical="center"/>
    </xf>
    <xf numFmtId="0" fontId="21" fillId="0" borderId="1" xfId="0" applyFont="1" applyBorder="1" applyAlignment="1">
      <alignment horizontal="center" vertical="center"/>
    </xf>
    <xf numFmtId="0" fontId="17" fillId="0" borderId="1" xfId="0" applyFont="1" applyFill="1" applyBorder="1" applyAlignment="1">
      <alignment horizontal="left" vertical="center"/>
    </xf>
    <xf numFmtId="0" fontId="28" fillId="0" borderId="1" xfId="0" applyFont="1" applyBorder="1" applyAlignment="1">
      <alignment horizontal="left" vertical="center"/>
    </xf>
    <xf numFmtId="0" fontId="17"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0" fontId="3" fillId="0" borderId="1" xfId="1" applyFont="1" applyFill="1" applyBorder="1" applyAlignment="1">
      <alignment horizontal="left" vertical="center" wrapText="1"/>
    </xf>
    <xf numFmtId="0" fontId="20" fillId="0" borderId="2" xfId="0" applyFont="1" applyFill="1" applyBorder="1" applyAlignment="1">
      <alignment horizontal="center" vertical="center"/>
    </xf>
    <xf numFmtId="0" fontId="1" fillId="2"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29" fillId="0" borderId="1" xfId="0" applyFont="1" applyFill="1" applyBorder="1" applyAlignment="1">
      <alignment horizontal="center"/>
    </xf>
    <xf numFmtId="0" fontId="29" fillId="2" borderId="1" xfId="0" applyFont="1" applyFill="1" applyBorder="1" applyAlignment="1">
      <alignment horizontal="center"/>
    </xf>
    <xf numFmtId="0" fontId="29" fillId="0" borderId="1" xfId="0" applyFont="1" applyFill="1" applyBorder="1" applyAlignment="1">
      <alignment horizontal="center" vertical="center"/>
    </xf>
    <xf numFmtId="0" fontId="10" fillId="0" borderId="1" xfId="0" applyFont="1" applyFill="1" applyBorder="1" applyAlignment="1">
      <alignment horizontal="center"/>
    </xf>
    <xf numFmtId="0" fontId="10" fillId="0" borderId="0" xfId="0" applyFont="1" applyFill="1" applyAlignment="1">
      <alignment horizontal="center"/>
    </xf>
    <xf numFmtId="0" fontId="18" fillId="0" borderId="1" xfId="0" applyFont="1" applyFill="1" applyBorder="1" applyAlignment="1">
      <alignment horizontal="left" vertical="center" wrapText="1" shrinkToFit="1"/>
    </xf>
    <xf numFmtId="0" fontId="18" fillId="0" borderId="1" xfId="0" applyFont="1" applyBorder="1" applyAlignment="1">
      <alignment horizontal="center" vertical="center" wrapText="1"/>
    </xf>
    <xf numFmtId="0" fontId="18" fillId="4"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8" fillId="2" borderId="1" xfId="0" applyFont="1" applyFill="1" applyBorder="1" applyAlignment="1">
      <alignment horizontal="center" vertical="center" wrapText="1"/>
    </xf>
    <xf numFmtId="2" fontId="18" fillId="2" borderId="1" xfId="0" applyNumberFormat="1" applyFont="1" applyFill="1" applyBorder="1" applyAlignment="1">
      <alignment horizontal="center" vertical="center" wrapText="1"/>
    </xf>
    <xf numFmtId="0" fontId="18" fillId="0" borderId="1" xfId="1" applyFont="1" applyFill="1" applyBorder="1" applyAlignment="1">
      <alignment horizontal="left" vertical="center" wrapText="1"/>
    </xf>
    <xf numFmtId="0" fontId="10" fillId="0" borderId="2" xfId="0" applyFont="1" applyFill="1" applyBorder="1" applyAlignment="1">
      <alignment horizontal="center" vertical="center"/>
    </xf>
    <xf numFmtId="0" fontId="18" fillId="4" borderId="1" xfId="0" applyFont="1" applyFill="1" applyBorder="1" applyAlignment="1">
      <alignment horizontal="left" vertical="center" shrinkToFit="1"/>
    </xf>
    <xf numFmtId="0" fontId="29" fillId="0" borderId="1" xfId="0" quotePrefix="1" applyFont="1" applyFill="1" applyBorder="1" applyAlignment="1">
      <alignment horizontal="center" vertical="center"/>
    </xf>
    <xf numFmtId="0" fontId="1" fillId="0" borderId="1" xfId="0" quotePrefix="1" applyFont="1" applyFill="1" applyBorder="1" applyAlignment="1">
      <alignment horizontal="center" vertical="center" wrapText="1"/>
    </xf>
    <xf numFmtId="0" fontId="1" fillId="0" borderId="1" xfId="0" quotePrefix="1"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0" fillId="0" borderId="0" xfId="0" applyFont="1" applyFill="1"/>
    <xf numFmtId="0" fontId="29" fillId="0" borderId="1" xfId="0" applyFont="1" applyBorder="1" applyAlignment="1">
      <alignment horizontal="center" vertical="center"/>
    </xf>
    <xf numFmtId="0" fontId="29" fillId="0" borderId="1" xfId="0" applyFont="1" applyBorder="1" applyAlignment="1">
      <alignment vertical="center" wrapText="1"/>
    </xf>
    <xf numFmtId="0" fontId="32" fillId="0" borderId="1" xfId="0" applyFont="1" applyBorder="1" applyAlignment="1">
      <alignment horizontal="center" vertical="center"/>
    </xf>
    <xf numFmtId="0" fontId="29" fillId="0" borderId="13" xfId="0" applyFont="1" applyBorder="1" applyAlignment="1">
      <alignment horizontal="center" vertical="center" wrapText="1"/>
    </xf>
    <xf numFmtId="0" fontId="29" fillId="0" borderId="13" xfId="2" applyNumberFormat="1" applyFont="1" applyFill="1" applyBorder="1" applyAlignment="1">
      <alignment horizontal="center" vertical="center" wrapText="1"/>
    </xf>
    <xf numFmtId="0" fontId="29" fillId="0" borderId="1" xfId="2" applyNumberFormat="1" applyFont="1" applyFill="1" applyBorder="1" applyAlignment="1">
      <alignment horizontal="center" vertical="center"/>
    </xf>
    <xf numFmtId="0" fontId="29" fillId="0" borderId="13" xfId="0" applyFont="1" applyBorder="1" applyAlignment="1">
      <alignment horizontal="center" vertical="center"/>
    </xf>
    <xf numFmtId="0" fontId="29" fillId="0" borderId="13" xfId="0" applyNumberFormat="1" applyFont="1" applyBorder="1" applyAlignment="1">
      <alignment horizontal="center" vertical="center"/>
    </xf>
    <xf numFmtId="0" fontId="10" fillId="0" borderId="13" xfId="0" applyFont="1" applyBorder="1" applyAlignment="1">
      <alignment horizontal="center" vertical="center"/>
    </xf>
    <xf numFmtId="0" fontId="33" fillId="0" borderId="1" xfId="0" applyFont="1" applyFill="1" applyBorder="1" applyAlignment="1">
      <alignment horizontal="center" vertical="center" wrapText="1"/>
    </xf>
    <xf numFmtId="165" fontId="3" fillId="0" borderId="1" xfId="0" applyNumberFormat="1" applyFont="1" applyBorder="1" applyAlignment="1">
      <alignment horizontal="center" vertical="center"/>
    </xf>
    <xf numFmtId="0" fontId="26" fillId="0" borderId="0" xfId="0" applyFont="1" applyFill="1"/>
    <xf numFmtId="0" fontId="3" fillId="0" borderId="1" xfId="0" applyNumberFormat="1" applyFont="1" applyBorder="1" applyAlignment="1">
      <alignment horizontal="center" vertical="center"/>
    </xf>
    <xf numFmtId="0" fontId="26" fillId="0" borderId="1" xfId="0" applyNumberFormat="1" applyFont="1" applyBorder="1" applyAlignment="1">
      <alignment horizontal="center" vertical="center"/>
    </xf>
    <xf numFmtId="0" fontId="21" fillId="0" borderId="1" xfId="0" quotePrefix="1" applyFont="1" applyBorder="1" applyAlignment="1">
      <alignment horizontal="center" vertical="center"/>
    </xf>
    <xf numFmtId="0" fontId="32" fillId="0" borderId="1" xfId="0" applyFont="1" applyFill="1" applyBorder="1" applyAlignment="1">
      <alignment horizontal="center" vertical="center"/>
    </xf>
    <xf numFmtId="1" fontId="32" fillId="0" borderId="1" xfId="0" applyNumberFormat="1" applyFont="1" applyBorder="1" applyAlignment="1">
      <alignment horizontal="center" vertical="center"/>
    </xf>
    <xf numFmtId="0" fontId="29" fillId="0" borderId="1" xfId="0" quotePrefix="1" applyFont="1" applyBorder="1" applyAlignment="1">
      <alignment horizontal="center" vertical="center"/>
    </xf>
    <xf numFmtId="1" fontId="29" fillId="0" borderId="1" xfId="0" quotePrefix="1" applyNumberFormat="1" applyFont="1" applyBorder="1" applyAlignment="1">
      <alignment horizontal="center" vertical="center"/>
    </xf>
    <xf numFmtId="1" fontId="29" fillId="0" borderId="1" xfId="0" applyNumberFormat="1" applyFont="1" applyBorder="1" applyAlignment="1">
      <alignment horizontal="center" vertical="center"/>
    </xf>
    <xf numFmtId="0" fontId="29" fillId="2" borderId="1" xfId="0" applyFont="1" applyFill="1" applyBorder="1" applyAlignment="1">
      <alignment horizontal="left" vertical="center" wrapText="1"/>
    </xf>
    <xf numFmtId="0" fontId="29" fillId="0" borderId="1" xfId="0" applyFont="1" applyBorder="1" applyAlignment="1">
      <alignment horizontal="left" vertical="center" shrinkToFit="1"/>
    </xf>
    <xf numFmtId="0" fontId="3" fillId="2" borderId="1" xfId="0" applyFont="1" applyFill="1" applyBorder="1" applyAlignment="1">
      <alignment horizontal="left" vertical="center" wrapText="1"/>
    </xf>
    <xf numFmtId="167" fontId="3" fillId="2" borderId="1" xfId="3" applyNumberFormat="1"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3" applyFont="1" applyFill="1" applyBorder="1" applyAlignment="1">
      <alignment horizontal="left" vertical="center" wrapText="1"/>
    </xf>
    <xf numFmtId="0" fontId="21" fillId="0" borderId="1" xfId="0" applyFont="1" applyBorder="1" applyAlignment="1">
      <alignment horizontal="center"/>
    </xf>
    <xf numFmtId="0" fontId="1" fillId="2" borderId="1" xfId="0" applyFont="1" applyFill="1" applyBorder="1" applyAlignment="1">
      <alignment horizontal="center" vertical="center"/>
    </xf>
    <xf numFmtId="0" fontId="9" fillId="0" borderId="1" xfId="0" applyFont="1" applyBorder="1" applyAlignment="1">
      <alignment horizontal="center" vertical="center"/>
    </xf>
    <xf numFmtId="0" fontId="2" fillId="0" borderId="1" xfId="0" applyNumberFormat="1" applyFont="1" applyFill="1" applyBorder="1" applyAlignment="1">
      <alignment horizontal="center" vertical="center" wrapText="1"/>
    </xf>
    <xf numFmtId="0" fontId="29" fillId="0" borderId="13" xfId="0" applyFont="1" applyFill="1" applyBorder="1" applyAlignment="1">
      <alignment horizontal="center" vertical="center" wrapText="1"/>
    </xf>
    <xf numFmtId="0" fontId="18" fillId="0" borderId="1" xfId="0" applyFont="1" applyBorder="1" applyAlignment="1">
      <alignment horizontal="center" vertical="center"/>
    </xf>
    <xf numFmtId="0" fontId="10" fillId="0" borderId="1" xfId="2" applyNumberFormat="1" applyFont="1" applyBorder="1" applyAlignment="1">
      <alignment horizontal="center" vertical="center"/>
    </xf>
    <xf numFmtId="0" fontId="1" fillId="2" borderId="1" xfId="3" applyFont="1" applyFill="1" applyBorder="1" applyAlignment="1">
      <alignment horizontal="left" vertical="center" wrapText="1"/>
    </xf>
    <xf numFmtId="0" fontId="3" fillId="0" borderId="5" xfId="0" applyFont="1" applyFill="1" applyBorder="1" applyAlignment="1">
      <alignment vertical="center" wrapText="1"/>
    </xf>
    <xf numFmtId="0" fontId="1" fillId="0" borderId="1" xfId="0" applyNumberFormat="1" applyFont="1" applyBorder="1" applyAlignment="1">
      <alignment horizontal="center" vertical="center"/>
    </xf>
    <xf numFmtId="0" fontId="10" fillId="0" borderId="1" xfId="0" applyNumberFormat="1" applyFont="1" applyBorder="1" applyAlignment="1">
      <alignment horizontal="center"/>
    </xf>
    <xf numFmtId="0" fontId="10" fillId="0" borderId="1" xfId="0" applyNumberFormat="1" applyFont="1" applyBorder="1" applyAlignment="1">
      <alignment horizontal="center" vertical="center"/>
    </xf>
    <xf numFmtId="0" fontId="12" fillId="0" borderId="1" xfId="0" applyNumberFormat="1" applyFont="1" applyBorder="1" applyAlignment="1">
      <alignment horizontal="center" vertical="center"/>
    </xf>
    <xf numFmtId="0" fontId="33" fillId="0" borderId="1" xfId="0" applyFont="1" applyFill="1" applyBorder="1" applyAlignment="1">
      <alignment horizontal="left" vertical="center" wrapText="1"/>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35" fillId="0" borderId="1" xfId="0" applyNumberFormat="1" applyFont="1" applyFill="1" applyBorder="1" applyAlignment="1">
      <alignment horizontal="center" vertical="center"/>
    </xf>
    <xf numFmtId="0" fontId="26" fillId="0" borderId="1" xfId="0" applyNumberFormat="1" applyFont="1" applyFill="1" applyBorder="1" applyAlignment="1">
      <alignment horizontal="center" vertical="center"/>
    </xf>
    <xf numFmtId="0" fontId="3" fillId="0" borderId="1" xfId="0" applyFont="1" applyFill="1" applyBorder="1"/>
    <xf numFmtId="0" fontId="0" fillId="2" borderId="1" xfId="0" applyFill="1" applyBorder="1" applyAlignment="1">
      <alignment horizontal="center"/>
    </xf>
    <xf numFmtId="1" fontId="29" fillId="0" borderId="1" xfId="0" quotePrefix="1" applyNumberFormat="1" applyFont="1" applyFill="1" applyBorder="1" applyAlignment="1">
      <alignment horizontal="center" vertical="center"/>
    </xf>
    <xf numFmtId="1" fontId="29" fillId="0" borderId="1" xfId="0" applyNumberFormat="1" applyFont="1" applyFill="1" applyBorder="1" applyAlignment="1">
      <alignment horizontal="center" vertical="center"/>
    </xf>
    <xf numFmtId="0" fontId="2" fillId="0" borderId="1" xfId="0" applyFont="1" applyBorder="1" applyAlignment="1">
      <alignment horizontal="left" vertical="center" wrapText="1"/>
    </xf>
    <xf numFmtId="0" fontId="37" fillId="0" borderId="1" xfId="0" applyFont="1" applyBorder="1" applyAlignment="1">
      <alignment horizontal="left" vertical="center" wrapText="1"/>
    </xf>
    <xf numFmtId="0" fontId="26" fillId="0" borderId="1" xfId="0" applyFont="1" applyBorder="1" applyAlignment="1">
      <alignment horizontal="center" vertical="center"/>
    </xf>
    <xf numFmtId="1" fontId="29" fillId="2" borderId="1" xfId="0" applyNumberFormat="1" applyFont="1" applyFill="1" applyBorder="1" applyAlignment="1">
      <alignment horizontal="center"/>
    </xf>
    <xf numFmtId="1" fontId="29" fillId="2" borderId="1" xfId="2" applyNumberFormat="1" applyFont="1" applyFill="1" applyBorder="1" applyAlignment="1">
      <alignment horizontal="center"/>
    </xf>
    <xf numFmtId="0" fontId="29" fillId="0" borderId="0" xfId="0" applyFont="1"/>
    <xf numFmtId="0" fontId="38" fillId="0" borderId="1" xfId="0" applyFont="1" applyBorder="1" applyAlignment="1">
      <alignment horizontal="left" vertical="center" wrapText="1"/>
    </xf>
    <xf numFmtId="0" fontId="17" fillId="0" borderId="1" xfId="0" applyFont="1" applyFill="1" applyBorder="1" applyAlignment="1">
      <alignment horizontal="left" vertical="center" wrapText="1"/>
    </xf>
    <xf numFmtId="0" fontId="3" fillId="2" borderId="1" xfId="4" applyFont="1" applyFill="1" applyBorder="1" applyAlignment="1">
      <alignment horizontal="left" vertical="center" wrapText="1"/>
    </xf>
    <xf numFmtId="0" fontId="3" fillId="0" borderId="0" xfId="0" applyFont="1" applyFill="1"/>
    <xf numFmtId="4" fontId="29" fillId="0" borderId="1" xfId="0" applyNumberFormat="1" applyFont="1" applyBorder="1" applyAlignment="1">
      <alignment horizontal="center" vertical="center"/>
    </xf>
    <xf numFmtId="0" fontId="29"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1" xfId="0" applyNumberFormat="1" applyFont="1" applyBorder="1" applyAlignment="1">
      <alignment horizontal="center" vertical="center"/>
    </xf>
    <xf numFmtId="4" fontId="1" fillId="0" borderId="1" xfId="0" applyNumberFormat="1" applyFont="1" applyBorder="1" applyAlignment="1">
      <alignment horizontal="center"/>
    </xf>
    <xf numFmtId="0" fontId="1" fillId="0" borderId="1" xfId="0" applyNumberFormat="1" applyFont="1" applyBorder="1" applyAlignment="1">
      <alignment horizontal="center"/>
    </xf>
    <xf numFmtId="2" fontId="1" fillId="0" borderId="1" xfId="0" applyNumberFormat="1" applyFont="1" applyBorder="1" applyAlignment="1">
      <alignment horizontal="center"/>
    </xf>
    <xf numFmtId="2" fontId="10" fillId="0" borderId="13" xfId="0" applyNumberFormat="1" applyFont="1" applyBorder="1" applyAlignment="1">
      <alignment horizontal="center" vertical="center"/>
    </xf>
    <xf numFmtId="0" fontId="1"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21" fillId="0" borderId="1" xfId="0" applyNumberFormat="1" applyFont="1" applyBorder="1" applyAlignment="1">
      <alignment horizontal="center"/>
    </xf>
    <xf numFmtId="2" fontId="1" fillId="0" borderId="1" xfId="0" applyNumberFormat="1" applyFont="1" applyBorder="1" applyAlignment="1">
      <alignment horizontal="center" vertical="center"/>
    </xf>
    <xf numFmtId="2" fontId="2" fillId="0" borderId="1" xfId="0" applyNumberFormat="1" applyFont="1" applyFill="1" applyBorder="1" applyAlignment="1">
      <alignment horizontal="center" vertical="center" wrapText="1"/>
    </xf>
    <xf numFmtId="2" fontId="9" fillId="0" borderId="1" xfId="0" applyNumberFormat="1" applyFont="1" applyBorder="1" applyAlignment="1">
      <alignment horizontal="center" vertical="center"/>
    </xf>
    <xf numFmtId="0" fontId="9" fillId="0" borderId="1" xfId="0" applyFont="1" applyBorder="1"/>
    <xf numFmtId="0" fontId="9" fillId="0" borderId="0" xfId="0" applyFont="1"/>
    <xf numFmtId="0" fontId="2" fillId="0" borderId="1" xfId="0" applyFont="1" applyBorder="1" applyAlignment="1">
      <alignment horizontal="center"/>
    </xf>
    <xf numFmtId="0" fontId="1" fillId="6" borderId="1" xfId="0" applyFont="1" applyFill="1" applyBorder="1" applyAlignment="1">
      <alignment vertical="center" wrapText="1"/>
    </xf>
    <xf numFmtId="0" fontId="1" fillId="6" borderId="1" xfId="0" applyFont="1" applyFill="1" applyBorder="1" applyAlignment="1">
      <alignment wrapText="1"/>
    </xf>
    <xf numFmtId="0" fontId="10" fillId="6" borderId="1" xfId="0" applyFont="1" applyFill="1" applyBorder="1" applyAlignment="1">
      <alignment horizontal="center" vertical="center"/>
    </xf>
    <xf numFmtId="2" fontId="10" fillId="6" borderId="1" xfId="0" applyNumberFormat="1" applyFont="1" applyFill="1" applyBorder="1" applyAlignment="1">
      <alignment horizontal="center" vertical="center"/>
    </xf>
    <xf numFmtId="0" fontId="39" fillId="0" borderId="1" xfId="0" quotePrefix="1" applyFont="1" applyBorder="1" applyAlignment="1">
      <alignment horizontal="center"/>
    </xf>
    <xf numFmtId="0" fontId="21" fillId="0" borderId="1" xfId="0" quotePrefix="1" applyFont="1" applyBorder="1" applyAlignment="1">
      <alignment horizontal="center"/>
    </xf>
    <xf numFmtId="2" fontId="21" fillId="0" borderId="1" xfId="0" applyNumberFormat="1" applyFont="1" applyFill="1" applyBorder="1" applyAlignment="1">
      <alignment horizontal="center"/>
    </xf>
    <xf numFmtId="2" fontId="3" fillId="2" borderId="1" xfId="0" applyNumberFormat="1" applyFont="1" applyFill="1" applyBorder="1" applyAlignment="1">
      <alignment horizontal="center" vertical="center" wrapText="1"/>
    </xf>
    <xf numFmtId="165" fontId="3" fillId="0" borderId="1" xfId="0" quotePrefix="1" applyNumberFormat="1" applyFont="1" applyFill="1" applyBorder="1" applyAlignment="1">
      <alignment horizontal="center" vertical="center"/>
    </xf>
    <xf numFmtId="0" fontId="32" fillId="0" borderId="1" xfId="0" quotePrefix="1" applyFont="1" applyFill="1" applyBorder="1" applyAlignment="1">
      <alignment horizontal="center" vertical="center"/>
    </xf>
    <xf numFmtId="0" fontId="32" fillId="0" borderId="1" xfId="0" quotePrefix="1" applyNumberFormat="1" applyFont="1" applyFill="1" applyBorder="1" applyAlignment="1">
      <alignment horizontal="center" vertical="center"/>
    </xf>
    <xf numFmtId="0" fontId="39" fillId="0" borderId="1" xfId="0" applyFont="1" applyBorder="1" applyAlignment="1">
      <alignment horizontal="center" vertical="center"/>
    </xf>
    <xf numFmtId="0" fontId="32" fillId="0" borderId="13" xfId="0" applyFont="1" applyBorder="1" applyAlignment="1">
      <alignment horizontal="center" vertical="center"/>
    </xf>
    <xf numFmtId="0" fontId="10" fillId="6" borderId="1" xfId="0" applyFont="1" applyFill="1" applyBorder="1" applyAlignment="1">
      <alignment horizontal="center"/>
    </xf>
    <xf numFmtId="2" fontId="10" fillId="6" borderId="1" xfId="0" applyNumberFormat="1" applyFont="1" applyFill="1" applyBorder="1" applyAlignment="1">
      <alignment horizontal="center"/>
    </xf>
    <xf numFmtId="0" fontId="3" fillId="2" borderId="1" xfId="0" quotePrefix="1" applyFont="1" applyFill="1" applyBorder="1" applyAlignment="1">
      <alignment horizontal="center" vertical="center"/>
    </xf>
    <xf numFmtId="0" fontId="3" fillId="2" borderId="1" xfId="0" applyNumberFormat="1" applyFont="1" applyFill="1" applyBorder="1" applyAlignment="1">
      <alignment horizontal="center" vertical="center"/>
    </xf>
    <xf numFmtId="0" fontId="32" fillId="0" borderId="13" xfId="0" applyNumberFormat="1" applyFont="1" applyBorder="1" applyAlignment="1">
      <alignment horizontal="center" vertical="center"/>
    </xf>
    <xf numFmtId="0" fontId="32" fillId="0" borderId="1" xfId="0" applyNumberFormat="1" applyFont="1" applyFill="1" applyBorder="1" applyAlignment="1">
      <alignment horizontal="center" vertical="center"/>
    </xf>
    <xf numFmtId="0" fontId="18" fillId="0" borderId="1" xfId="0" quotePrefix="1" applyFont="1" applyBorder="1" applyAlignment="1">
      <alignment horizontal="center" vertical="center"/>
    </xf>
    <xf numFmtId="0" fontId="18" fillId="0" borderId="1" xfId="0" quotePrefix="1" applyNumberFormat="1" applyFont="1" applyBorder="1" applyAlignment="1">
      <alignment horizontal="center" vertical="center"/>
    </xf>
    <xf numFmtId="0" fontId="1" fillId="0" borderId="1" xfId="0" applyFont="1" applyFill="1" applyBorder="1" applyAlignment="1">
      <alignment horizontal="center" vertical="center"/>
    </xf>
    <xf numFmtId="0" fontId="3"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7" borderId="1" xfId="0" applyFont="1" applyFill="1" applyBorder="1" applyAlignment="1">
      <alignment vertical="center" wrapText="1"/>
    </xf>
    <xf numFmtId="167" fontId="18" fillId="7" borderId="1" xfId="0" applyNumberFormat="1" applyFont="1" applyFill="1" applyBorder="1" applyAlignment="1">
      <alignment horizontal="center" vertical="center"/>
    </xf>
    <xf numFmtId="9" fontId="29" fillId="0" borderId="1" xfId="0" quotePrefix="1" applyNumberFormat="1" applyFont="1" applyBorder="1" applyAlignment="1">
      <alignment horizontal="center" vertical="center"/>
    </xf>
    <xf numFmtId="0" fontId="29" fillId="0" borderId="1" xfId="0" quotePrefix="1" applyNumberFormat="1" applyFont="1" applyBorder="1" applyAlignment="1">
      <alignment horizontal="center" vertical="center"/>
    </xf>
    <xf numFmtId="0" fontId="1" fillId="7" borderId="1" xfId="0" applyFont="1" applyFill="1" applyBorder="1" applyAlignment="1">
      <alignment wrapText="1"/>
    </xf>
    <xf numFmtId="0" fontId="10" fillId="7" borderId="1" xfId="0" applyFont="1" applyFill="1" applyBorder="1" applyAlignment="1">
      <alignment horizontal="center" vertical="center"/>
    </xf>
    <xf numFmtId="2" fontId="10" fillId="7" borderId="1" xfId="0" applyNumberFormat="1" applyFont="1" applyFill="1" applyBorder="1" applyAlignment="1">
      <alignment horizontal="center" vertical="center"/>
    </xf>
    <xf numFmtId="2" fontId="10" fillId="0" borderId="1" xfId="0" applyNumberFormat="1" applyFont="1" applyBorder="1" applyAlignment="1">
      <alignment horizontal="center"/>
    </xf>
    <xf numFmtId="2" fontId="21" fillId="0" borderId="1" xfId="0" applyNumberFormat="1" applyFont="1" applyBorder="1" applyAlignment="1">
      <alignment horizontal="center"/>
    </xf>
    <xf numFmtId="0" fontId="1" fillId="7" borderId="1" xfId="0" applyFont="1" applyFill="1" applyBorder="1" applyAlignment="1">
      <alignment horizontal="left" vertical="center" wrapText="1"/>
    </xf>
    <xf numFmtId="0" fontId="10" fillId="7" borderId="1" xfId="0" applyFont="1" applyFill="1" applyBorder="1" applyAlignment="1">
      <alignment horizontal="center"/>
    </xf>
    <xf numFmtId="2" fontId="10" fillId="7" borderId="1" xfId="0" applyNumberFormat="1" applyFont="1" applyFill="1" applyBorder="1" applyAlignment="1">
      <alignment horizontal="center"/>
    </xf>
    <xf numFmtId="0" fontId="1" fillId="7" borderId="1" xfId="0" applyFont="1" applyFill="1" applyBorder="1" applyAlignment="1">
      <alignment horizontal="center"/>
    </xf>
    <xf numFmtId="3" fontId="3" fillId="2" borderId="1" xfId="0" applyNumberFormat="1" applyFont="1" applyFill="1" applyBorder="1" applyAlignment="1">
      <alignment horizontal="center" vertical="center"/>
    </xf>
    <xf numFmtId="0" fontId="32" fillId="2" borderId="1" xfId="0" applyFont="1" applyFill="1" applyBorder="1" applyAlignment="1">
      <alignment horizontal="center"/>
    </xf>
    <xf numFmtId="1" fontId="32" fillId="2" borderId="1" xfId="0" applyNumberFormat="1" applyFont="1" applyFill="1" applyBorder="1" applyAlignment="1">
      <alignment horizontal="center"/>
    </xf>
    <xf numFmtId="1" fontId="32" fillId="2" borderId="1" xfId="2" applyNumberFormat="1" applyFont="1" applyFill="1" applyBorder="1" applyAlignment="1">
      <alignment horizontal="center"/>
    </xf>
    <xf numFmtId="0" fontId="32" fillId="0" borderId="0" xfId="0" applyFont="1"/>
    <xf numFmtId="0" fontId="32" fillId="2" borderId="1" xfId="0" applyFont="1" applyFill="1" applyBorder="1" applyAlignment="1">
      <alignment horizontal="left" vertical="center" wrapText="1"/>
    </xf>
    <xf numFmtId="0" fontId="29" fillId="2" borderId="1" xfId="0" applyFont="1" applyFill="1" applyBorder="1" applyAlignment="1">
      <alignment horizontal="center" vertical="center"/>
    </xf>
    <xf numFmtId="1" fontId="29" fillId="2" borderId="1" xfId="0" applyNumberFormat="1" applyFont="1" applyFill="1" applyBorder="1" applyAlignment="1">
      <alignment horizontal="center" vertical="center"/>
    </xf>
    <xf numFmtId="0" fontId="29" fillId="2" borderId="1" xfId="0" quotePrefix="1" applyFont="1" applyFill="1" applyBorder="1" applyAlignment="1">
      <alignment horizontal="center" vertical="center"/>
    </xf>
    <xf numFmtId="0" fontId="29" fillId="2" borderId="1" xfId="0" applyNumberFormat="1" applyFont="1" applyFill="1" applyBorder="1" applyAlignment="1">
      <alignment horizontal="center" vertical="center"/>
    </xf>
    <xf numFmtId="0" fontId="29" fillId="2" borderId="1" xfId="2" applyNumberFormat="1" applyFont="1" applyFill="1" applyBorder="1" applyAlignment="1">
      <alignment horizontal="center" vertical="center"/>
    </xf>
    <xf numFmtId="0" fontId="40" fillId="0" borderId="1" xfId="0" quotePrefix="1" applyFont="1" applyBorder="1" applyAlignment="1">
      <alignment horizontal="center" vertical="center"/>
    </xf>
    <xf numFmtId="0" fontId="40" fillId="0" borderId="1" xfId="0" applyFont="1" applyBorder="1" applyAlignment="1">
      <alignment horizontal="center" vertical="center"/>
    </xf>
    <xf numFmtId="0" fontId="1" fillId="0" borderId="1" xfId="0" applyFont="1" applyBorder="1" applyAlignment="1">
      <alignment horizontal="left"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xf>
    <xf numFmtId="0" fontId="1" fillId="0" borderId="1" xfId="0" applyFont="1" applyBorder="1" applyAlignment="1">
      <alignment wrapText="1"/>
    </xf>
    <xf numFmtId="0" fontId="3" fillId="0" borderId="1" xfId="0" applyFont="1" applyBorder="1" applyAlignment="1">
      <alignment horizontal="center" vertical="center"/>
    </xf>
    <xf numFmtId="0" fontId="3"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wrapText="1"/>
    </xf>
    <xf numFmtId="0" fontId="3" fillId="0" borderId="1" xfId="0" applyFont="1" applyBorder="1" applyAlignment="1">
      <alignment horizontal="center"/>
    </xf>
    <xf numFmtId="0" fontId="1" fillId="0" borderId="1" xfId="0" applyFont="1" applyBorder="1" applyAlignment="1">
      <alignment horizontal="center" vertical="center" wrapText="1"/>
    </xf>
    <xf numFmtId="0" fontId="23" fillId="0" borderId="1" xfId="0" applyFont="1" applyBorder="1" applyAlignment="1">
      <alignment horizontal="center" vertical="center"/>
    </xf>
    <xf numFmtId="0" fontId="23" fillId="0" borderId="1" xfId="0" applyNumberFormat="1" applyFont="1" applyBorder="1" applyAlignment="1">
      <alignment horizontal="center" vertical="center"/>
    </xf>
    <xf numFmtId="2" fontId="10" fillId="0" borderId="1" xfId="0" applyNumberFormat="1" applyFont="1" applyBorder="1" applyAlignment="1">
      <alignment horizontal="center" vertical="center"/>
    </xf>
    <xf numFmtId="0" fontId="20" fillId="0" borderId="1" xfId="0" applyFont="1" applyBorder="1" applyAlignment="1">
      <alignment horizontal="center" vertical="center" wrapText="1"/>
    </xf>
    <xf numFmtId="0" fontId="3" fillId="0" borderId="1" xfId="0" applyFont="1" applyFill="1" applyBorder="1" applyAlignment="1">
      <alignment horizontal="justify" vertical="center" wrapText="1"/>
    </xf>
    <xf numFmtId="0" fontId="3" fillId="0" borderId="1" xfId="0" quotePrefix="1" applyFont="1" applyFill="1" applyBorder="1" applyAlignment="1">
      <alignment horizontal="center" vertical="center"/>
    </xf>
    <xf numFmtId="0" fontId="3" fillId="2" borderId="1" xfId="0" applyFont="1" applyFill="1" applyBorder="1" applyAlignment="1">
      <alignment horizontal="justify" vertical="center" wrapText="1"/>
    </xf>
    <xf numFmtId="0" fontId="20" fillId="2" borderId="1" xfId="0" applyNumberFormat="1" applyFont="1" applyFill="1" applyBorder="1" applyAlignment="1">
      <alignment horizontal="center" vertical="center"/>
    </xf>
    <xf numFmtId="0" fontId="3" fillId="0" borderId="1" xfId="0" applyFont="1" applyFill="1" applyBorder="1" applyAlignment="1">
      <alignment horizontal="left" wrapText="1"/>
    </xf>
    <xf numFmtId="0" fontId="0" fillId="0" borderId="0" xfId="0" applyAlignment="1">
      <alignment vertical="center"/>
    </xf>
    <xf numFmtId="0" fontId="43" fillId="0" borderId="0" xfId="0" applyFont="1" applyAlignment="1">
      <alignment horizontal="center" vertical="center" wrapText="1"/>
    </xf>
    <xf numFmtId="0" fontId="5" fillId="0" borderId="0" xfId="0" applyFont="1" applyAlignment="1">
      <alignment vertical="center"/>
    </xf>
    <xf numFmtId="0" fontId="10" fillId="0" borderId="0" xfId="0" applyFont="1" applyAlignment="1">
      <alignment vertical="center"/>
    </xf>
    <xf numFmtId="0" fontId="29" fillId="0" borderId="0" xfId="0" applyFont="1" applyAlignment="1">
      <alignment vertical="center"/>
    </xf>
    <xf numFmtId="0" fontId="43" fillId="0" borderId="0" xfId="0" applyFont="1" applyAlignment="1">
      <alignment vertical="center"/>
    </xf>
    <xf numFmtId="17" fontId="21" fillId="0" borderId="1" xfId="0" quotePrefix="1" applyNumberFormat="1" applyFont="1" applyBorder="1" applyAlignment="1">
      <alignment horizontal="center" vertical="center"/>
    </xf>
    <xf numFmtId="0" fontId="21" fillId="0" borderId="1" xfId="0" applyFont="1" applyBorder="1" applyAlignment="1">
      <alignment horizontal="center" vertical="center" wrapText="1"/>
    </xf>
    <xf numFmtId="2" fontId="21" fillId="0" borderId="1" xfId="0" applyNumberFormat="1" applyFont="1" applyBorder="1" applyAlignment="1">
      <alignment horizontal="center" vertical="center"/>
    </xf>
    <xf numFmtId="0" fontId="32" fillId="0" borderId="1" xfId="0" applyFont="1" applyFill="1" applyBorder="1" applyAlignment="1">
      <alignment horizontal="center"/>
    </xf>
    <xf numFmtId="0" fontId="10" fillId="6" borderId="1" xfId="0" applyNumberFormat="1" applyFont="1" applyFill="1" applyBorder="1" applyAlignment="1">
      <alignment horizontal="center" vertical="center"/>
    </xf>
    <xf numFmtId="2" fontId="2" fillId="3" borderId="1" xfId="0" applyNumberFormat="1" applyFont="1" applyFill="1" applyBorder="1" applyAlignment="1">
      <alignment horizontal="center" vertical="center"/>
    </xf>
    <xf numFmtId="0" fontId="9" fillId="3" borderId="1" xfId="0" applyFont="1" applyFill="1" applyBorder="1" applyAlignment="1">
      <alignment horizontal="center"/>
    </xf>
    <xf numFmtId="2" fontId="9" fillId="3" borderId="1" xfId="0" applyNumberFormat="1" applyFont="1" applyFill="1" applyBorder="1" applyAlignment="1">
      <alignment horizontal="center"/>
    </xf>
    <xf numFmtId="2" fontId="29" fillId="0" borderId="1" xfId="0" applyNumberFormat="1" applyFont="1" applyBorder="1" applyAlignment="1">
      <alignment horizontal="center" vertical="center"/>
    </xf>
    <xf numFmtId="0" fontId="3" fillId="2" borderId="1" xfId="0" applyFont="1" applyFill="1" applyBorder="1" applyAlignment="1">
      <alignment wrapText="1"/>
    </xf>
    <xf numFmtId="0" fontId="32" fillId="2" borderId="1" xfId="0" applyFont="1" applyFill="1" applyBorder="1" applyAlignment="1">
      <alignment horizontal="center" vertical="center"/>
    </xf>
    <xf numFmtId="0" fontId="32" fillId="2" borderId="1" xfId="0" applyNumberFormat="1" applyFont="1" applyFill="1" applyBorder="1" applyAlignment="1">
      <alignment horizontal="center" vertical="center"/>
    </xf>
    <xf numFmtId="0" fontId="3" fillId="2" borderId="1" xfId="0" applyFont="1" applyFill="1" applyBorder="1" applyAlignment="1">
      <alignment horizontal="left" wrapText="1"/>
    </xf>
    <xf numFmtId="0" fontId="43" fillId="2" borderId="1" xfId="0" applyFont="1" applyFill="1" applyBorder="1" applyAlignment="1">
      <alignment wrapText="1"/>
    </xf>
    <xf numFmtId="1" fontId="32" fillId="2" borderId="1" xfId="0" applyNumberFormat="1" applyFont="1" applyFill="1" applyBorder="1" applyAlignment="1">
      <alignment horizontal="center" vertical="center"/>
    </xf>
    <xf numFmtId="0" fontId="32" fillId="2" borderId="0" xfId="0" applyFont="1" applyFill="1" applyAlignment="1">
      <alignment horizontal="center" vertical="center"/>
    </xf>
    <xf numFmtId="0" fontId="32" fillId="2" borderId="1" xfId="0" quotePrefix="1" applyFont="1" applyFill="1" applyBorder="1" applyAlignment="1">
      <alignment horizontal="center" vertical="center"/>
    </xf>
    <xf numFmtId="0" fontId="32" fillId="2" borderId="1" xfId="2" applyNumberFormat="1" applyFont="1" applyFill="1" applyBorder="1" applyAlignment="1">
      <alignment horizontal="center" vertical="center"/>
    </xf>
    <xf numFmtId="0" fontId="10" fillId="2" borderId="1" xfId="0" quotePrefix="1" applyFont="1" applyFill="1" applyBorder="1" applyAlignment="1">
      <alignment horizontal="center" vertical="center"/>
    </xf>
    <xf numFmtId="1" fontId="10" fillId="2" borderId="1" xfId="0" applyNumberFormat="1" applyFont="1" applyFill="1" applyBorder="1" applyAlignment="1">
      <alignment horizontal="center" vertical="center"/>
    </xf>
    <xf numFmtId="2" fontId="10" fillId="2" borderId="1" xfId="2" applyNumberFormat="1" applyFont="1" applyFill="1" applyBorder="1" applyAlignment="1">
      <alignment horizontal="center" vertical="center"/>
    </xf>
    <xf numFmtId="0" fontId="10" fillId="2" borderId="1" xfId="0" applyFont="1" applyFill="1" applyBorder="1" applyAlignment="1">
      <alignment horizontal="center" vertical="center"/>
    </xf>
    <xf numFmtId="2" fontId="10" fillId="2" borderId="1" xfId="0" applyNumberFormat="1" applyFont="1" applyFill="1" applyBorder="1" applyAlignment="1">
      <alignment horizontal="center" vertical="center"/>
    </xf>
    <xf numFmtId="0" fontId="3" fillId="0" borderId="1" xfId="0" applyFont="1" applyFill="1" applyBorder="1" applyAlignment="1">
      <alignment vertical="center" wrapText="1"/>
    </xf>
    <xf numFmtId="0" fontId="21" fillId="0" borderId="1" xfId="0" applyFont="1" applyFill="1" applyBorder="1" applyAlignment="1">
      <alignment horizontal="center" vertical="center"/>
    </xf>
    <xf numFmtId="2" fontId="21" fillId="0" borderId="1" xfId="0" applyNumberFormat="1" applyFont="1" applyFill="1" applyBorder="1" applyAlignment="1">
      <alignment horizontal="center" vertical="center"/>
    </xf>
    <xf numFmtId="0" fontId="21" fillId="0" borderId="0" xfId="0" applyFont="1" applyFill="1"/>
    <xf numFmtId="1" fontId="2" fillId="6" borderId="1" xfId="0" applyNumberFormat="1" applyFont="1" applyFill="1" applyBorder="1" applyAlignment="1">
      <alignment horizontal="center" vertical="center"/>
    </xf>
    <xf numFmtId="0" fontId="0" fillId="0" borderId="0" xfId="0"/>
    <xf numFmtId="0" fontId="2" fillId="0"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1" fillId="0" borderId="1" xfId="0" applyFont="1" applyBorder="1" applyAlignment="1">
      <alignment horizontal="center"/>
    </xf>
    <xf numFmtId="0" fontId="1" fillId="0" borderId="1" xfId="0" applyFont="1" applyBorder="1" applyAlignment="1">
      <alignment wrapText="1"/>
    </xf>
    <xf numFmtId="0" fontId="1" fillId="0"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166" fontId="3" fillId="0" borderId="1" xfId="0" applyNumberFormat="1" applyFont="1" applyFill="1" applyBorder="1" applyAlignment="1">
      <alignment horizontal="center" vertical="center"/>
    </xf>
    <xf numFmtId="0" fontId="21" fillId="0" borderId="0" xfId="0" applyFont="1" applyFill="1" applyAlignment="1">
      <alignment horizontal="center" vertical="center"/>
    </xf>
    <xf numFmtId="1" fontId="29" fillId="0" borderId="1" xfId="0" applyNumberFormat="1" applyFont="1" applyFill="1" applyBorder="1" applyAlignment="1">
      <alignment horizontal="center"/>
    </xf>
    <xf numFmtId="0" fontId="29" fillId="0" borderId="0" xfId="0" applyFont="1" applyFill="1"/>
    <xf numFmtId="0" fontId="32" fillId="0" borderId="0" xfId="0" applyFont="1" applyFill="1"/>
    <xf numFmtId="0" fontId="9" fillId="3" borderId="1" xfId="0" applyFont="1" applyFill="1" applyBorder="1" applyAlignment="1">
      <alignment horizontal="center" vertical="center"/>
    </xf>
    <xf numFmtId="2" fontId="9" fillId="3" borderId="1" xfId="0" applyNumberFormat="1" applyFont="1" applyFill="1" applyBorder="1" applyAlignment="1">
      <alignment horizontal="center" vertical="center"/>
    </xf>
    <xf numFmtId="2" fontId="9" fillId="6" borderId="1" xfId="0" applyNumberFormat="1" applyFont="1" applyFill="1" applyBorder="1" applyAlignment="1">
      <alignment horizontal="center"/>
    </xf>
    <xf numFmtId="1" fontId="9" fillId="3" borderId="1" xfId="0" applyNumberFormat="1" applyFont="1" applyFill="1" applyBorder="1" applyAlignment="1">
      <alignment horizontal="center" vertical="center"/>
    </xf>
    <xf numFmtId="1" fontId="9" fillId="6" borderId="1" xfId="0" applyNumberFormat="1" applyFont="1" applyFill="1" applyBorder="1" applyAlignment="1">
      <alignment horizontal="center"/>
    </xf>
    <xf numFmtId="0" fontId="17" fillId="0" borderId="0" xfId="0" applyFont="1" applyFill="1"/>
    <xf numFmtId="167" fontId="17" fillId="0" borderId="1" xfId="0" applyNumberFormat="1" applyFont="1" applyFill="1" applyBorder="1" applyAlignment="1">
      <alignment horizontal="center" vertical="center"/>
    </xf>
    <xf numFmtId="0" fontId="15" fillId="0" borderId="1" xfId="0" applyFont="1" applyFill="1" applyBorder="1" applyAlignment="1">
      <alignment horizontal="center" vertical="center"/>
    </xf>
    <xf numFmtId="167" fontId="17" fillId="6" borderId="1" xfId="0" applyNumberFormat="1" applyFont="1" applyFill="1" applyBorder="1" applyAlignment="1">
      <alignment horizontal="center" vertical="center"/>
    </xf>
    <xf numFmtId="0" fontId="29" fillId="0" borderId="1" xfId="0" applyFont="1" applyBorder="1" applyAlignment="1">
      <alignment horizontal="center" vertical="center" wrapText="1"/>
    </xf>
    <xf numFmtId="0" fontId="47" fillId="0" borderId="1" xfId="0" applyFont="1" applyBorder="1" applyAlignment="1">
      <alignment horizontal="center" vertical="center" wrapText="1"/>
    </xf>
    <xf numFmtId="0" fontId="48" fillId="6" borderId="1" xfId="0" applyFont="1" applyFill="1" applyBorder="1" applyAlignment="1">
      <alignment horizontal="center" vertical="center"/>
    </xf>
    <xf numFmtId="165" fontId="48" fillId="6" borderId="2" xfId="0" applyNumberFormat="1" applyFont="1" applyFill="1" applyBorder="1" applyAlignment="1">
      <alignment horizontal="center" vertical="center"/>
    </xf>
    <xf numFmtId="165" fontId="47" fillId="6" borderId="2" xfId="0" applyNumberFormat="1" applyFont="1" applyFill="1" applyBorder="1" applyAlignment="1">
      <alignment horizontal="center" vertical="center"/>
    </xf>
    <xf numFmtId="0" fontId="48" fillId="3" borderId="1" xfId="0" applyFont="1" applyFill="1" applyBorder="1" applyAlignment="1">
      <alignment horizontal="center" vertical="center" wrapText="1"/>
    </xf>
    <xf numFmtId="0" fontId="48" fillId="3" borderId="1" xfId="0" applyFont="1" applyFill="1" applyBorder="1" applyAlignment="1">
      <alignment horizontal="left" vertical="center" wrapText="1"/>
    </xf>
    <xf numFmtId="1" fontId="48" fillId="3" borderId="2" xfId="0" applyNumberFormat="1" applyFont="1" applyFill="1" applyBorder="1" applyAlignment="1">
      <alignment horizontal="center" vertical="center"/>
    </xf>
    <xf numFmtId="1" fontId="47" fillId="3" borderId="2" xfId="0" applyNumberFormat="1" applyFont="1" applyFill="1" applyBorder="1" applyAlignment="1">
      <alignment horizontal="center" vertical="center"/>
    </xf>
    <xf numFmtId="165" fontId="48" fillId="3" borderId="2" xfId="0" applyNumberFormat="1" applyFont="1" applyFill="1" applyBorder="1" applyAlignment="1">
      <alignment horizontal="center" vertical="center"/>
    </xf>
    <xf numFmtId="0" fontId="48" fillId="0" borderId="1" xfId="0" applyNumberFormat="1" applyFont="1" applyBorder="1" applyAlignment="1">
      <alignment horizontal="center" vertical="center"/>
    </xf>
    <xf numFmtId="1" fontId="48" fillId="0" borderId="1" xfId="0" applyNumberFormat="1" applyFont="1" applyBorder="1" applyAlignment="1">
      <alignment horizontal="center" vertical="center"/>
    </xf>
    <xf numFmtId="0" fontId="48" fillId="0" borderId="1" xfId="0" applyFont="1" applyBorder="1" applyAlignment="1">
      <alignment horizontal="center" vertical="center"/>
    </xf>
    <xf numFmtId="1" fontId="47" fillId="0" borderId="1" xfId="0" applyNumberFormat="1" applyFont="1" applyBorder="1" applyAlignment="1">
      <alignment horizontal="center" vertical="center"/>
    </xf>
    <xf numFmtId="0" fontId="48" fillId="7" borderId="1" xfId="0" applyFont="1" applyFill="1" applyBorder="1" applyAlignment="1">
      <alignment horizontal="center" vertical="center"/>
    </xf>
    <xf numFmtId="0" fontId="48" fillId="7" borderId="1" xfId="0" applyFont="1" applyFill="1" applyBorder="1" applyAlignment="1">
      <alignment vertical="center" wrapText="1"/>
    </xf>
    <xf numFmtId="1" fontId="48" fillId="7" borderId="1" xfId="0" applyNumberFormat="1" applyFont="1" applyFill="1" applyBorder="1" applyAlignment="1">
      <alignment horizontal="center" vertical="center"/>
    </xf>
    <xf numFmtId="1" fontId="47" fillId="7" borderId="1" xfId="0" applyNumberFormat="1" applyFont="1" applyFill="1" applyBorder="1" applyAlignment="1">
      <alignment horizontal="center" vertical="center"/>
    </xf>
    <xf numFmtId="0" fontId="48" fillId="0" borderId="1" xfId="0" applyFont="1" applyBorder="1" applyAlignment="1">
      <alignment vertical="center" wrapText="1"/>
    </xf>
    <xf numFmtId="0" fontId="49" fillId="0" borderId="1" xfId="0" applyFont="1" applyBorder="1" applyAlignment="1">
      <alignment horizontal="center" vertical="center"/>
    </xf>
    <xf numFmtId="0" fontId="49" fillId="0" borderId="1" xfId="0" applyFont="1" applyBorder="1" applyAlignment="1">
      <alignment vertical="center" wrapText="1"/>
    </xf>
    <xf numFmtId="1" fontId="50" fillId="0" borderId="1" xfId="0" applyNumberFormat="1" applyFont="1" applyBorder="1" applyAlignment="1">
      <alignment horizontal="center" vertical="center"/>
    </xf>
    <xf numFmtId="1" fontId="49" fillId="0" borderId="1" xfId="0" applyNumberFormat="1" applyFont="1" applyBorder="1" applyAlignment="1">
      <alignment horizontal="center" vertical="center"/>
    </xf>
    <xf numFmtId="165" fontId="47" fillId="3" borderId="2" xfId="0" applyNumberFormat="1" applyFont="1" applyFill="1" applyBorder="1" applyAlignment="1">
      <alignment horizontal="center" vertical="center"/>
    </xf>
    <xf numFmtId="0" fontId="47" fillId="7" borderId="1" xfId="0" applyFont="1" applyFill="1" applyBorder="1" applyAlignment="1">
      <alignment horizontal="center" vertical="center"/>
    </xf>
    <xf numFmtId="0" fontId="47" fillId="7" borderId="1" xfId="0" applyFont="1" applyFill="1" applyBorder="1" applyAlignment="1">
      <alignment vertical="center" wrapText="1"/>
    </xf>
    <xf numFmtId="0" fontId="47" fillId="0" borderId="1" xfId="0" applyFont="1" applyBorder="1" applyAlignment="1">
      <alignment horizontal="center" vertical="center"/>
    </xf>
    <xf numFmtId="0" fontId="47" fillId="0" borderId="1" xfId="0" applyFont="1" applyBorder="1" applyAlignment="1">
      <alignment vertical="center" wrapText="1"/>
    </xf>
    <xf numFmtId="1" fontId="48" fillId="3" borderId="1" xfId="0" applyNumberFormat="1" applyFont="1" applyFill="1" applyBorder="1" applyAlignment="1">
      <alignment horizontal="center" vertical="center"/>
    </xf>
    <xf numFmtId="1" fontId="47" fillId="3" borderId="1" xfId="0" applyNumberFormat="1" applyFont="1" applyFill="1" applyBorder="1" applyAlignment="1">
      <alignment horizontal="center" vertical="center"/>
    </xf>
    <xf numFmtId="1" fontId="47" fillId="0" borderId="1" xfId="0" applyNumberFormat="1" applyFont="1" applyFill="1" applyBorder="1" applyAlignment="1">
      <alignment horizontal="center" vertical="center"/>
    </xf>
    <xf numFmtId="0" fontId="47" fillId="3" borderId="2" xfId="0" applyNumberFormat="1" applyFont="1" applyFill="1" applyBorder="1" applyAlignment="1">
      <alignment horizontal="center" vertical="center"/>
    </xf>
    <xf numFmtId="1" fontId="48" fillId="0" borderId="2" xfId="0" applyNumberFormat="1" applyFont="1" applyBorder="1" applyAlignment="1">
      <alignment horizontal="center" vertical="center"/>
    </xf>
    <xf numFmtId="1" fontId="47" fillId="0" borderId="2" xfId="0" applyNumberFormat="1" applyFont="1" applyBorder="1" applyAlignment="1">
      <alignment horizontal="center" vertical="center"/>
    </xf>
    <xf numFmtId="0" fontId="49" fillId="0" borderId="1" xfId="0" applyFont="1" applyBorder="1" applyAlignment="1">
      <alignment horizontal="left" vertical="center" wrapText="1"/>
    </xf>
    <xf numFmtId="1" fontId="49" fillId="2" borderId="1" xfId="0" applyNumberFormat="1" applyFont="1" applyFill="1" applyBorder="1" applyAlignment="1">
      <alignment horizontal="center" vertical="center"/>
    </xf>
    <xf numFmtId="0" fontId="51" fillId="0" borderId="1" xfId="0" applyFont="1" applyBorder="1" applyAlignment="1">
      <alignment horizontal="left" vertical="center" wrapText="1"/>
    </xf>
    <xf numFmtId="1" fontId="47" fillId="2" borderId="1" xfId="0" applyNumberFormat="1" applyFont="1" applyFill="1" applyBorder="1" applyAlignment="1">
      <alignment horizontal="center" vertical="center"/>
    </xf>
    <xf numFmtId="1" fontId="51" fillId="0" borderId="1" xfId="0" applyNumberFormat="1" applyFont="1" applyBorder="1" applyAlignment="1">
      <alignment horizontal="center" vertical="center"/>
    </xf>
    <xf numFmtId="1" fontId="52" fillId="0" borderId="1" xfId="0" applyNumberFormat="1" applyFont="1" applyBorder="1" applyAlignment="1">
      <alignment horizontal="center" vertical="center"/>
    </xf>
    <xf numFmtId="49" fontId="47" fillId="0" borderId="1" xfId="0" applyNumberFormat="1" applyFont="1" applyBorder="1" applyAlignment="1">
      <alignment horizontal="center" vertical="center"/>
    </xf>
    <xf numFmtId="1" fontId="50" fillId="0" borderId="2" xfId="0" applyNumberFormat="1" applyFont="1" applyBorder="1" applyAlignment="1">
      <alignment horizontal="center" vertical="center"/>
    </xf>
    <xf numFmtId="1" fontId="47" fillId="2" borderId="2" xfId="0" applyNumberFormat="1" applyFont="1" applyFill="1" applyBorder="1" applyAlignment="1">
      <alignment horizontal="center" vertical="center"/>
    </xf>
    <xf numFmtId="1" fontId="51" fillId="0" borderId="2" xfId="0" applyNumberFormat="1" applyFont="1" applyBorder="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vertical="center" wrapText="1"/>
    </xf>
    <xf numFmtId="1" fontId="53" fillId="0" borderId="1" xfId="0" applyNumberFormat="1" applyFont="1" applyBorder="1" applyAlignment="1">
      <alignment horizontal="center" vertical="center"/>
    </xf>
    <xf numFmtId="1" fontId="16" fillId="0" borderId="1" xfId="0" applyNumberFormat="1" applyFont="1" applyBorder="1" applyAlignment="1">
      <alignment horizontal="center" vertical="center"/>
    </xf>
    <xf numFmtId="0" fontId="15" fillId="0" borderId="1" xfId="0" applyFont="1" applyBorder="1" applyAlignment="1">
      <alignment horizontal="center" vertical="center"/>
    </xf>
    <xf numFmtId="0" fontId="47" fillId="0" borderId="1" xfId="0" applyFont="1" applyBorder="1" applyAlignment="1">
      <alignment horizontal="left" vertical="center" wrapText="1"/>
    </xf>
    <xf numFmtId="1" fontId="14" fillId="0" borderId="1" xfId="0" applyNumberFormat="1" applyFont="1" applyBorder="1" applyAlignment="1">
      <alignment horizontal="center" vertical="center"/>
    </xf>
    <xf numFmtId="1" fontId="15" fillId="0" borderId="1" xfId="0" applyNumberFormat="1" applyFont="1" applyBorder="1" applyAlignment="1">
      <alignment horizontal="center" vertical="center"/>
    </xf>
    <xf numFmtId="0" fontId="16" fillId="0" borderId="1" xfId="0" applyFont="1" applyBorder="1" applyAlignment="1">
      <alignment horizontal="left" vertical="center" wrapText="1"/>
    </xf>
    <xf numFmtId="1" fontId="48" fillId="0" borderId="1" xfId="0" applyNumberFormat="1" applyFont="1" applyFill="1" applyBorder="1" applyAlignment="1">
      <alignment horizontal="center" vertical="center"/>
    </xf>
    <xf numFmtId="0" fontId="47" fillId="7" borderId="1" xfId="0" applyFont="1" applyFill="1" applyBorder="1" applyAlignment="1">
      <alignment horizontal="left" vertical="center" wrapText="1"/>
    </xf>
    <xf numFmtId="0" fontId="47" fillId="2" borderId="1" xfId="0" applyFont="1" applyFill="1" applyBorder="1" applyAlignment="1">
      <alignment horizontal="left" vertical="center" wrapText="1"/>
    </xf>
    <xf numFmtId="1" fontId="48" fillId="0" borderId="1" xfId="0" applyNumberFormat="1" applyFont="1" applyBorder="1" applyAlignment="1">
      <alignment horizontal="center" vertical="center" wrapText="1"/>
    </xf>
    <xf numFmtId="1" fontId="47" fillId="0" borderId="1" xfId="0" applyNumberFormat="1" applyFont="1" applyBorder="1" applyAlignment="1">
      <alignment horizontal="center" vertical="center" wrapText="1"/>
    </xf>
    <xf numFmtId="0" fontId="47" fillId="0" borderId="0" xfId="0" applyFont="1" applyAlignment="1">
      <alignment horizontal="center" vertical="center" wrapText="1"/>
    </xf>
    <xf numFmtId="0" fontId="47" fillId="0" borderId="1" xfId="0" applyFont="1" applyFill="1" applyBorder="1" applyAlignment="1">
      <alignment horizontal="center" vertical="center" wrapText="1"/>
    </xf>
    <xf numFmtId="0" fontId="47" fillId="0" borderId="1" xfId="0" applyFont="1" applyFill="1" applyBorder="1" applyAlignment="1">
      <alignment horizontal="left" vertical="center" wrapText="1"/>
    </xf>
    <xf numFmtId="1" fontId="47" fillId="0" borderId="1" xfId="0" applyNumberFormat="1" applyFont="1" applyFill="1" applyBorder="1" applyAlignment="1">
      <alignment horizontal="center" vertical="center" wrapText="1"/>
    </xf>
    <xf numFmtId="0" fontId="47" fillId="4" borderId="1" xfId="0" applyFont="1" applyFill="1" applyBorder="1" applyAlignment="1">
      <alignment horizontal="left" vertical="center" shrinkToFit="1"/>
    </xf>
    <xf numFmtId="0" fontId="47" fillId="4" borderId="1" xfId="0" applyFont="1" applyFill="1" applyBorder="1" applyAlignment="1">
      <alignment horizontal="left" vertical="center" wrapText="1"/>
    </xf>
    <xf numFmtId="165" fontId="48" fillId="0" borderId="2" xfId="0" applyNumberFormat="1" applyFont="1" applyBorder="1" applyAlignment="1">
      <alignment horizontal="center" vertical="center"/>
    </xf>
    <xf numFmtId="165" fontId="47" fillId="0" borderId="2" xfId="0" applyNumberFormat="1" applyFont="1" applyBorder="1" applyAlignment="1">
      <alignment horizontal="center" vertical="center"/>
    </xf>
    <xf numFmtId="0" fontId="47" fillId="0" borderId="1" xfId="1" applyFont="1" applyFill="1" applyBorder="1" applyAlignment="1">
      <alignment horizontal="left" vertical="center" wrapText="1"/>
    </xf>
    <xf numFmtId="165" fontId="48" fillId="0" borderId="1" xfId="0" applyNumberFormat="1" applyFont="1" applyBorder="1" applyAlignment="1">
      <alignment horizontal="center" vertical="center"/>
    </xf>
    <xf numFmtId="165" fontId="47" fillId="0" borderId="1" xfId="0" applyNumberFormat="1" applyFont="1" applyBorder="1" applyAlignment="1">
      <alignment horizontal="center" vertical="center"/>
    </xf>
    <xf numFmtId="0" fontId="47" fillId="2" borderId="1" xfId="0" applyFont="1" applyFill="1" applyBorder="1" applyAlignment="1">
      <alignment vertical="center" wrapText="1"/>
    </xf>
    <xf numFmtId="0" fontId="47" fillId="0" borderId="1" xfId="0" applyFont="1" applyBorder="1" applyAlignment="1">
      <alignment horizontal="left" vertical="center" shrinkToFit="1"/>
    </xf>
    <xf numFmtId="0" fontId="47" fillId="0" borderId="1" xfId="0" applyFont="1" applyFill="1" applyBorder="1" applyAlignment="1">
      <alignment horizontal="left" vertical="center" shrinkToFit="1"/>
    </xf>
    <xf numFmtId="2" fontId="49" fillId="0" borderId="1" xfId="0" applyNumberFormat="1" applyFont="1" applyBorder="1" applyAlignment="1">
      <alignment horizontal="center" vertical="center"/>
    </xf>
    <xf numFmtId="1" fontId="51" fillId="2" borderId="1" xfId="0" applyNumberFormat="1" applyFont="1" applyFill="1" applyBorder="1" applyAlignment="1">
      <alignment horizontal="center" vertical="center"/>
    </xf>
    <xf numFmtId="0" fontId="29" fillId="0" borderId="0" xfId="0" applyFont="1" applyAlignment="1">
      <alignment horizontal="center" vertical="center"/>
    </xf>
    <xf numFmtId="0" fontId="49" fillId="0" borderId="2" xfId="0" applyFont="1" applyBorder="1" applyAlignment="1">
      <alignment horizontal="center" vertical="center" wrapText="1"/>
    </xf>
    <xf numFmtId="0" fontId="49" fillId="0" borderId="1" xfId="0" applyFont="1" applyBorder="1" applyAlignment="1">
      <alignment horizontal="center" vertical="center" wrapText="1"/>
    </xf>
    <xf numFmtId="165" fontId="48" fillId="6" borderId="1" xfId="0" applyNumberFormat="1" applyFont="1" applyFill="1" applyBorder="1" applyAlignment="1">
      <alignment horizontal="center" vertical="center"/>
    </xf>
    <xf numFmtId="165" fontId="47" fillId="6" borderId="1" xfId="0" applyNumberFormat="1" applyFont="1" applyFill="1" applyBorder="1" applyAlignment="1">
      <alignment horizontal="center" vertical="center"/>
    </xf>
    <xf numFmtId="165" fontId="48" fillId="3" borderId="1" xfId="0" applyNumberFormat="1" applyFont="1" applyFill="1" applyBorder="1" applyAlignment="1">
      <alignment horizontal="center" vertical="center"/>
    </xf>
    <xf numFmtId="165" fontId="47" fillId="3" borderId="1" xfId="0" applyNumberFormat="1" applyFont="1" applyFill="1" applyBorder="1" applyAlignment="1">
      <alignment horizontal="center" vertical="center"/>
    </xf>
    <xf numFmtId="0" fontId="47" fillId="3" borderId="1" xfId="0" applyNumberFormat="1" applyFont="1" applyFill="1" applyBorder="1" applyAlignment="1">
      <alignment horizontal="center" vertical="center"/>
    </xf>
    <xf numFmtId="0" fontId="29" fillId="0" borderId="0" xfId="0" applyFont="1" applyBorder="1" applyAlignment="1">
      <alignment horizontal="center" vertical="center" wrapText="1"/>
    </xf>
    <xf numFmtId="0" fontId="32" fillId="0" borderId="0" xfId="0" applyFont="1" applyBorder="1" applyAlignment="1">
      <alignment horizontal="center" vertical="center" wrapText="1"/>
    </xf>
    <xf numFmtId="0" fontId="29" fillId="0" borderId="0" xfId="0" applyFont="1" applyBorder="1" applyAlignment="1">
      <alignment vertical="center" wrapText="1"/>
    </xf>
    <xf numFmtId="0" fontId="5" fillId="0" borderId="0" xfId="0" applyFont="1" applyBorder="1" applyAlignment="1">
      <alignment vertical="center" wrapText="1"/>
    </xf>
    <xf numFmtId="1" fontId="48" fillId="0" borderId="0" xfId="0" applyNumberFormat="1" applyFont="1" applyBorder="1" applyAlignment="1">
      <alignment horizontal="center" vertical="center"/>
    </xf>
    <xf numFmtId="1" fontId="47" fillId="0" borderId="0" xfId="0" applyNumberFormat="1" applyFont="1" applyBorder="1" applyAlignment="1">
      <alignment horizontal="center" vertical="center"/>
    </xf>
    <xf numFmtId="1" fontId="48" fillId="7" borderId="2" xfId="0" applyNumberFormat="1" applyFont="1" applyFill="1" applyBorder="1" applyAlignment="1">
      <alignment horizontal="center" vertical="center"/>
    </xf>
    <xf numFmtId="1" fontId="47" fillId="7" borderId="2" xfId="0" applyNumberFormat="1" applyFont="1" applyFill="1" applyBorder="1" applyAlignment="1">
      <alignment horizontal="center" vertical="center"/>
    </xf>
    <xf numFmtId="1" fontId="49" fillId="0" borderId="1" xfId="0" applyNumberFormat="1" applyFont="1" applyFill="1" applyBorder="1" applyAlignment="1">
      <alignment horizontal="center" vertical="center"/>
    </xf>
    <xf numFmtId="1" fontId="47" fillId="0" borderId="2" xfId="0" applyNumberFormat="1" applyFont="1" applyFill="1" applyBorder="1" applyAlignment="1">
      <alignment horizontal="center" vertical="center"/>
    </xf>
    <xf numFmtId="0" fontId="49" fillId="0" borderId="15" xfId="0" applyFont="1" applyBorder="1" applyAlignment="1">
      <alignment vertical="center" wrapText="1"/>
    </xf>
    <xf numFmtId="0" fontId="47" fillId="6" borderId="2" xfId="0" applyNumberFormat="1" applyFont="1" applyFill="1" applyBorder="1" applyAlignment="1">
      <alignment horizontal="center" vertical="center"/>
    </xf>
    <xf numFmtId="0" fontId="49" fillId="0" borderId="1" xfId="0" applyFont="1" applyFill="1" applyBorder="1" applyAlignment="1">
      <alignment horizontal="left" vertical="center" wrapText="1"/>
    </xf>
    <xf numFmtId="0" fontId="19" fillId="0" borderId="1" xfId="0" applyFont="1" applyBorder="1" applyAlignment="1">
      <alignment horizontal="left" vertical="center"/>
    </xf>
    <xf numFmtId="2" fontId="47" fillId="0" borderId="1" xfId="0" applyNumberFormat="1" applyFont="1" applyBorder="1" applyAlignment="1">
      <alignment horizontal="center" vertical="center"/>
    </xf>
    <xf numFmtId="0" fontId="47" fillId="0" borderId="1" xfId="0" applyFont="1" applyFill="1" applyBorder="1" applyAlignment="1">
      <alignment vertical="center" wrapText="1"/>
    </xf>
    <xf numFmtId="1" fontId="50" fillId="0" borderId="1" xfId="0" applyNumberFormat="1" applyFont="1" applyFill="1" applyBorder="1" applyAlignment="1">
      <alignment horizontal="center" vertical="center"/>
    </xf>
    <xf numFmtId="1" fontId="53" fillId="7" borderId="1" xfId="0" applyNumberFormat="1" applyFont="1" applyFill="1" applyBorder="1" applyAlignment="1">
      <alignment horizontal="center" vertical="center"/>
    </xf>
    <xf numFmtId="0" fontId="19" fillId="0" borderId="1" xfId="0" applyFont="1" applyBorder="1" applyAlignment="1">
      <alignment horizontal="center" vertical="center"/>
    </xf>
    <xf numFmtId="0" fontId="19" fillId="0" borderId="1" xfId="0" applyFont="1" applyBorder="1" applyAlignment="1">
      <alignment horizontal="left" vertical="center" wrapText="1"/>
    </xf>
    <xf numFmtId="1" fontId="19" fillId="0" borderId="1" xfId="0" applyNumberFormat="1" applyFont="1" applyBorder="1" applyAlignment="1">
      <alignment horizontal="center" vertical="center"/>
    </xf>
    <xf numFmtId="1" fontId="54" fillId="0" borderId="1" xfId="0" applyNumberFormat="1" applyFont="1" applyBorder="1" applyAlignment="1">
      <alignment horizontal="center" vertical="center"/>
    </xf>
    <xf numFmtId="1" fontId="54" fillId="0" borderId="1" xfId="0" applyNumberFormat="1" applyFont="1" applyFill="1" applyBorder="1" applyAlignment="1">
      <alignment horizontal="center" vertical="center"/>
    </xf>
    <xf numFmtId="1" fontId="19" fillId="0" borderId="1" xfId="0" applyNumberFormat="1" applyFont="1" applyFill="1" applyBorder="1" applyAlignment="1">
      <alignment horizontal="center" vertical="center"/>
    </xf>
    <xf numFmtId="0" fontId="9" fillId="0" borderId="0" xfId="0" applyFont="1" applyBorder="1" applyAlignment="1">
      <alignment vertical="center"/>
    </xf>
    <xf numFmtId="0" fontId="0" fillId="0" borderId="0" xfId="0" applyBorder="1" applyAlignment="1">
      <alignment vertical="center"/>
    </xf>
    <xf numFmtId="0" fontId="29" fillId="0" borderId="1" xfId="0" applyFont="1" applyBorder="1" applyAlignment="1">
      <alignment horizontal="left" vertical="center" wrapText="1"/>
    </xf>
    <xf numFmtId="0" fontId="14" fillId="0" borderId="1" xfId="0" applyFont="1" applyBorder="1" applyAlignment="1">
      <alignment horizontal="center" vertical="center"/>
    </xf>
    <xf numFmtId="3" fontId="14" fillId="0" borderId="1" xfId="0" applyNumberFormat="1" applyFont="1" applyFill="1" applyBorder="1" applyAlignment="1">
      <alignment horizontal="right" vertical="center"/>
    </xf>
    <xf numFmtId="0" fontId="14" fillId="0" borderId="1" xfId="0" applyFont="1" applyBorder="1" applyAlignment="1">
      <alignment horizontal="left" vertical="center"/>
    </xf>
    <xf numFmtId="3" fontId="15" fillId="0" borderId="1" xfId="0" applyNumberFormat="1" applyFont="1" applyBorder="1" applyAlignment="1">
      <alignment horizontal="right" vertical="center"/>
    </xf>
    <xf numFmtId="3" fontId="14" fillId="0" borderId="1" xfId="0" applyNumberFormat="1" applyFont="1" applyBorder="1" applyAlignment="1">
      <alignment horizontal="right" vertical="center"/>
    </xf>
    <xf numFmtId="3" fontId="15" fillId="0" borderId="1" xfId="0" applyNumberFormat="1" applyFont="1" applyFill="1" applyBorder="1" applyAlignment="1">
      <alignment horizontal="right" vertical="center"/>
    </xf>
    <xf numFmtId="0" fontId="15" fillId="0" borderId="1" xfId="0" applyFont="1" applyBorder="1" applyAlignment="1">
      <alignment horizontal="left" vertical="center"/>
    </xf>
    <xf numFmtId="3" fontId="15" fillId="0" borderId="1" xfId="0" applyNumberFormat="1" applyFont="1" applyBorder="1" applyAlignment="1">
      <alignment horizontal="right"/>
    </xf>
    <xf numFmtId="3" fontId="15" fillId="0" borderId="1" xfId="0" applyNumberFormat="1" applyFont="1" applyFill="1" applyBorder="1" applyAlignment="1">
      <alignment horizontal="right"/>
    </xf>
    <xf numFmtId="0" fontId="15" fillId="0" borderId="1" xfId="0" applyFont="1" applyBorder="1" applyAlignment="1">
      <alignment horizontal="left" vertical="center" wrapText="1"/>
    </xf>
    <xf numFmtId="3" fontId="16" fillId="0" borderId="1" xfId="0" applyNumberFormat="1" applyFont="1" applyBorder="1" applyAlignment="1">
      <alignment horizontal="right" vertical="center"/>
    </xf>
    <xf numFmtId="0" fontId="15" fillId="0" borderId="1" xfId="0" applyFont="1" applyFill="1" applyBorder="1" applyAlignment="1">
      <alignment horizontal="left" vertical="center"/>
    </xf>
    <xf numFmtId="49" fontId="15" fillId="0" borderId="1" xfId="0" applyNumberFormat="1" applyFont="1" applyBorder="1" applyAlignment="1">
      <alignment horizontal="center" vertical="center"/>
    </xf>
    <xf numFmtId="0" fontId="14" fillId="0" borderId="1" xfId="0" applyFont="1" applyBorder="1"/>
    <xf numFmtId="0" fontId="53" fillId="0" borderId="1" xfId="0" applyFont="1" applyBorder="1" applyAlignment="1">
      <alignment horizontal="center" vertical="center"/>
    </xf>
    <xf numFmtId="0" fontId="53" fillId="0" borderId="1" xfId="0" applyFont="1" applyBorder="1" applyAlignment="1">
      <alignment horizontal="left" vertical="center"/>
    </xf>
    <xf numFmtId="0" fontId="15" fillId="0" borderId="1" xfId="0" applyFont="1" applyFill="1" applyBorder="1" applyAlignment="1">
      <alignment horizontal="left" vertical="center" wrapText="1"/>
    </xf>
    <xf numFmtId="0" fontId="14" fillId="0" borderId="1" xfId="0" applyFont="1" applyFill="1" applyBorder="1" applyAlignment="1">
      <alignment horizontal="left" vertical="center"/>
    </xf>
    <xf numFmtId="0" fontId="14" fillId="0" borderId="1" xfId="0" applyFont="1" applyFill="1" applyBorder="1" applyAlignment="1">
      <alignment horizontal="left" vertical="center" wrapText="1"/>
    </xf>
    <xf numFmtId="0" fontId="53" fillId="0" borderId="1" xfId="0" applyFont="1" applyFill="1" applyBorder="1" applyAlignment="1">
      <alignment horizontal="left" vertical="center"/>
    </xf>
    <xf numFmtId="3" fontId="15" fillId="0" borderId="1" xfId="0" applyNumberFormat="1" applyFont="1" applyFill="1" applyBorder="1"/>
    <xf numFmtId="0" fontId="14" fillId="0" borderId="1" xfId="0" applyFont="1" applyBorder="1" applyAlignment="1">
      <alignment horizontal="left" vertical="center" wrapText="1"/>
    </xf>
    <xf numFmtId="49" fontId="14" fillId="0" borderId="1" xfId="0" applyNumberFormat="1" applyFont="1" applyBorder="1" applyAlignment="1">
      <alignment horizontal="center" vertical="center"/>
    </xf>
    <xf numFmtId="0" fontId="15" fillId="0" borderId="1" xfId="8" applyFont="1" applyFill="1" applyBorder="1" applyAlignment="1">
      <alignment horizontal="left" vertical="center" wrapText="1"/>
    </xf>
    <xf numFmtId="3" fontId="14" fillId="0" borderId="1" xfId="0" applyNumberFormat="1" applyFont="1" applyFill="1" applyBorder="1"/>
    <xf numFmtId="0" fontId="14" fillId="0" borderId="1" xfId="0" applyFont="1" applyBorder="1" applyAlignment="1">
      <alignment horizontal="center"/>
    </xf>
    <xf numFmtId="3" fontId="14" fillId="0" borderId="1" xfId="0" applyNumberFormat="1" applyFont="1" applyFill="1" applyBorder="1" applyAlignment="1">
      <alignment horizontal="center" vertical="center"/>
    </xf>
    <xf numFmtId="0" fontId="45" fillId="0" borderId="1" xfId="0" applyFont="1" applyBorder="1" applyAlignment="1">
      <alignment horizontal="center" vertical="center" wrapText="1"/>
    </xf>
    <xf numFmtId="0" fontId="29" fillId="0" borderId="1" xfId="0" applyFont="1" applyBorder="1" applyAlignment="1">
      <alignment horizontal="justify" vertical="center" wrapText="1"/>
    </xf>
    <xf numFmtId="0" fontId="1" fillId="0" borderId="2" xfId="0" applyFont="1" applyBorder="1" applyAlignment="1">
      <alignment horizontal="justify" vertical="center" wrapText="1"/>
    </xf>
    <xf numFmtId="3" fontId="15" fillId="0" borderId="3" xfId="0" applyNumberFormat="1" applyFont="1" applyFill="1" applyBorder="1" applyAlignment="1">
      <alignment horizontal="right" vertical="center"/>
    </xf>
    <xf numFmtId="3" fontId="15" fillId="0" borderId="2" xfId="0" applyNumberFormat="1" applyFont="1" applyFill="1" applyBorder="1" applyAlignment="1">
      <alignment horizontal="right" vertical="center"/>
    </xf>
    <xf numFmtId="0" fontId="1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7"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3" fontId="16" fillId="0" borderId="1" xfId="0" applyNumberFormat="1" applyFont="1" applyFill="1" applyBorder="1" applyAlignment="1">
      <alignment horizontal="right" vertical="center"/>
    </xf>
    <xf numFmtId="3" fontId="15" fillId="0" borderId="1" xfId="0" applyNumberFormat="1" applyFont="1" applyBorder="1"/>
    <xf numFmtId="3" fontId="15" fillId="0" borderId="1" xfId="0" applyNumberFormat="1" applyFont="1" applyFill="1" applyBorder="1" applyAlignment="1"/>
    <xf numFmtId="3" fontId="15" fillId="0" borderId="1" xfId="6" applyNumberFormat="1" applyFont="1" applyFill="1" applyBorder="1" applyAlignment="1">
      <alignment horizontal="right" vertical="center"/>
    </xf>
    <xf numFmtId="3" fontId="15" fillId="0" borderId="1" xfId="0" applyNumberFormat="1" applyFont="1" applyFill="1" applyBorder="1" applyAlignment="1">
      <alignment vertical="center"/>
    </xf>
    <xf numFmtId="3" fontId="14" fillId="0" borderId="1" xfId="0" applyNumberFormat="1" applyFont="1" applyBorder="1"/>
    <xf numFmtId="3" fontId="15" fillId="0" borderId="1" xfId="0" applyNumberFormat="1" applyFont="1" applyFill="1" applyBorder="1" applyAlignment="1">
      <alignment horizontal="center" vertical="center"/>
    </xf>
    <xf numFmtId="3" fontId="14" fillId="7" borderId="1" xfId="0" applyNumberFormat="1" applyFont="1" applyFill="1" applyBorder="1"/>
    <xf numFmtId="0" fontId="18" fillId="0" borderId="1" xfId="0" applyNumberFormat="1" applyFont="1" applyBorder="1" applyAlignment="1">
      <alignment horizontal="center" vertical="center"/>
    </xf>
    <xf numFmtId="1" fontId="49" fillId="0" borderId="2" xfId="0" applyNumberFormat="1" applyFont="1" applyBorder="1" applyAlignment="1">
      <alignment horizontal="center" vertical="center"/>
    </xf>
    <xf numFmtId="3" fontId="14" fillId="0" borderId="3" xfId="0" applyNumberFormat="1" applyFont="1" applyFill="1" applyBorder="1" applyAlignment="1">
      <alignment horizontal="right" vertical="center"/>
    </xf>
    <xf numFmtId="3" fontId="15" fillId="0" borderId="3" xfId="0" applyNumberFormat="1" applyFont="1" applyBorder="1" applyAlignment="1">
      <alignment horizontal="right"/>
    </xf>
    <xf numFmtId="3" fontId="14" fillId="0" borderId="2" xfId="0" applyNumberFormat="1" applyFont="1" applyFill="1" applyBorder="1" applyAlignment="1">
      <alignment horizontal="right" vertical="center"/>
    </xf>
    <xf numFmtId="3" fontId="15" fillId="0" borderId="2" xfId="0" applyNumberFormat="1" applyFont="1" applyBorder="1" applyAlignment="1">
      <alignment horizontal="right"/>
    </xf>
    <xf numFmtId="0" fontId="16" fillId="0" borderId="1" xfId="0" applyFont="1" applyFill="1" applyBorder="1" applyAlignment="1">
      <alignment horizontal="left"/>
    </xf>
    <xf numFmtId="0" fontId="3" fillId="0" borderId="5" xfId="0" applyFont="1" applyFill="1" applyBorder="1" applyAlignment="1">
      <alignment wrapText="1"/>
    </xf>
    <xf numFmtId="0" fontId="18" fillId="0" borderId="3" xfId="0" applyFont="1" applyFill="1" applyBorder="1"/>
    <xf numFmtId="0" fontId="17" fillId="0" borderId="2" xfId="0" applyFont="1" applyFill="1" applyBorder="1" applyAlignment="1">
      <alignment horizontal="center" vertical="center"/>
    </xf>
    <xf numFmtId="0" fontId="10" fillId="0" borderId="3" xfId="0" applyFont="1" applyBorder="1"/>
    <xf numFmtId="0" fontId="9" fillId="3" borderId="2" xfId="0" applyFont="1" applyFill="1" applyBorder="1" applyAlignment="1">
      <alignment horizontal="center" vertical="center"/>
    </xf>
    <xf numFmtId="2" fontId="9" fillId="3" borderId="2" xfId="0" applyNumberFormat="1" applyFont="1" applyFill="1" applyBorder="1" applyAlignment="1">
      <alignment horizontal="center" vertical="center"/>
    </xf>
    <xf numFmtId="0" fontId="3" fillId="0" borderId="5" xfId="0" applyFont="1" applyBorder="1" applyAlignment="1">
      <alignment horizontal="left" vertical="center" wrapText="1"/>
    </xf>
    <xf numFmtId="0" fontId="9" fillId="0" borderId="1" xfId="0" applyFont="1" applyBorder="1" applyAlignment="1">
      <alignment vertical="center" wrapText="1"/>
    </xf>
    <xf numFmtId="0" fontId="10" fillId="0" borderId="5" xfId="0" applyFont="1" applyBorder="1" applyAlignment="1">
      <alignment horizontal="justify" vertical="center" wrapText="1"/>
    </xf>
    <xf numFmtId="0" fontId="21" fillId="0" borderId="5" xfId="0" applyFont="1" applyBorder="1" applyAlignment="1">
      <alignment horizontal="justify" vertical="center" wrapText="1"/>
    </xf>
    <xf numFmtId="3" fontId="15" fillId="0" borderId="3" xfId="0" applyNumberFormat="1" applyFont="1" applyFill="1" applyBorder="1" applyAlignment="1">
      <alignment horizontal="right"/>
    </xf>
    <xf numFmtId="3" fontId="15" fillId="0" borderId="2" xfId="0" applyNumberFormat="1" applyFont="1" applyFill="1" applyBorder="1" applyAlignment="1">
      <alignment horizontal="right"/>
    </xf>
    <xf numFmtId="3" fontId="15" fillId="0" borderId="3" xfId="0" applyNumberFormat="1" applyFont="1" applyFill="1" applyBorder="1" applyAlignment="1"/>
    <xf numFmtId="3" fontId="15" fillId="0" borderId="4" xfId="0" applyNumberFormat="1" applyFont="1" applyFill="1" applyBorder="1" applyAlignment="1"/>
    <xf numFmtId="3" fontId="15" fillId="0" borderId="2" xfId="0" applyNumberFormat="1" applyFont="1" applyFill="1" applyBorder="1" applyAlignment="1"/>
    <xf numFmtId="0" fontId="56" fillId="0" borderId="0" xfId="0" applyFont="1"/>
    <xf numFmtId="0" fontId="18" fillId="0" borderId="0" xfId="0" applyFont="1" applyAlignment="1">
      <alignment horizontal="center" vertical="center"/>
    </xf>
    <xf numFmtId="3" fontId="17" fillId="0" borderId="1" xfId="0" applyNumberFormat="1" applyFont="1" applyBorder="1"/>
    <xf numFmtId="2" fontId="17" fillId="0" borderId="1" xfId="2" applyNumberFormat="1" applyFont="1" applyBorder="1"/>
    <xf numFmtId="2" fontId="17" fillId="0" borderId="1" xfId="0" applyNumberFormat="1" applyFont="1" applyBorder="1"/>
    <xf numFmtId="3" fontId="18" fillId="0" borderId="1" xfId="0" applyNumberFormat="1" applyFont="1" applyBorder="1"/>
    <xf numFmtId="3" fontId="18" fillId="0" borderId="1" xfId="0" applyNumberFormat="1" applyFont="1" applyFill="1" applyBorder="1"/>
    <xf numFmtId="3" fontId="16" fillId="0" borderId="1" xfId="0" applyNumberFormat="1" applyFont="1" applyFill="1" applyBorder="1" applyAlignment="1">
      <alignment horizontal="center" vertical="center"/>
    </xf>
    <xf numFmtId="3" fontId="15" fillId="0" borderId="3" xfId="0" applyNumberFormat="1" applyFont="1" applyFill="1" applyBorder="1" applyAlignment="1">
      <alignment horizontal="center" vertical="center"/>
    </xf>
    <xf numFmtId="3" fontId="18" fillId="0" borderId="3" xfId="0" applyNumberFormat="1" applyFont="1" applyBorder="1"/>
    <xf numFmtId="0" fontId="49" fillId="0" borderId="1" xfId="0" applyFont="1" applyBorder="1" applyAlignment="1">
      <alignment horizontal="center" wrapText="1"/>
    </xf>
    <xf numFmtId="0" fontId="47" fillId="0" borderId="1" xfId="0" applyFont="1" applyBorder="1" applyAlignment="1">
      <alignment horizontal="center" wrapText="1"/>
    </xf>
    <xf numFmtId="3" fontId="15" fillId="0" borderId="2" xfId="0" applyNumberFormat="1" applyFont="1" applyFill="1" applyBorder="1" applyAlignment="1">
      <alignment horizontal="center" vertical="center"/>
    </xf>
    <xf numFmtId="3" fontId="18" fillId="0" borderId="2" xfId="0" applyNumberFormat="1" applyFont="1" applyBorder="1"/>
    <xf numFmtId="3" fontId="15" fillId="0" borderId="1" xfId="7" applyNumberFormat="1" applyFont="1" applyFill="1" applyBorder="1" applyAlignment="1">
      <alignment horizontal="right" vertical="center" wrapText="1"/>
    </xf>
    <xf numFmtId="3" fontId="15" fillId="0" borderId="1" xfId="8" applyNumberFormat="1" applyFont="1" applyFill="1" applyBorder="1" applyAlignment="1">
      <alignment horizontal="right" vertical="center"/>
    </xf>
    <xf numFmtId="0" fontId="18" fillId="5" borderId="0" xfId="0" applyFont="1" applyFill="1"/>
    <xf numFmtId="0" fontId="5" fillId="0" borderId="1" xfId="0" applyFont="1" applyBorder="1" applyAlignment="1">
      <alignment horizontal="center" vertical="center" wrapText="1"/>
    </xf>
    <xf numFmtId="0" fontId="10" fillId="0" borderId="0" xfId="0" applyFont="1" applyAlignment="1">
      <alignment horizontal="center"/>
    </xf>
    <xf numFmtId="0" fontId="9" fillId="0" borderId="1" xfId="0" applyFont="1" applyBorder="1" applyAlignment="1">
      <alignment horizontal="center" vertical="center" wrapText="1"/>
    </xf>
    <xf numFmtId="0" fontId="3" fillId="0" borderId="0" xfId="0" applyFont="1" applyAlignment="1">
      <alignment horizontal="center"/>
    </xf>
    <xf numFmtId="0" fontId="25" fillId="0" borderId="1" xfId="0" applyFont="1" applyBorder="1" applyAlignment="1">
      <alignment horizontal="justify" vertical="center" wrapText="1"/>
    </xf>
    <xf numFmtId="0" fontId="10" fillId="0" borderId="1" xfId="0" applyFont="1" applyBorder="1" applyAlignment="1">
      <alignment vertical="center" wrapText="1"/>
    </xf>
    <xf numFmtId="0" fontId="25" fillId="0" borderId="1" xfId="0" applyFont="1" applyBorder="1" applyAlignment="1">
      <alignment vertical="center" wrapText="1"/>
    </xf>
    <xf numFmtId="0" fontId="3" fillId="0" borderId="0" xfId="0" applyFont="1" applyAlignment="1">
      <alignment vertical="center"/>
    </xf>
    <xf numFmtId="0" fontId="16" fillId="0" borderId="1" xfId="0" applyFont="1" applyBorder="1" applyAlignment="1">
      <alignment horizontal="center" vertical="center" wrapText="1"/>
    </xf>
    <xf numFmtId="0" fontId="20" fillId="2" borderId="1" xfId="0" applyFont="1" applyFill="1" applyBorder="1" applyAlignment="1">
      <alignment horizontal="center"/>
    </xf>
    <xf numFmtId="0" fontId="18" fillId="2" borderId="1" xfId="0" applyFont="1" applyFill="1" applyBorder="1" applyAlignment="1">
      <alignment horizontal="center"/>
    </xf>
    <xf numFmtId="0" fontId="20" fillId="2" borderId="1" xfId="0" applyFont="1" applyFill="1" applyBorder="1" applyAlignment="1">
      <alignment horizontal="left" vertical="center" wrapText="1"/>
    </xf>
    <xf numFmtId="0" fontId="20" fillId="0" borderId="1" xfId="0" quotePrefix="1" applyFont="1" applyBorder="1" applyAlignment="1">
      <alignment horizontal="center" vertical="center"/>
    </xf>
    <xf numFmtId="167" fontId="1" fillId="0" borderId="1" xfId="0" applyNumberFormat="1" applyFont="1" applyBorder="1" applyAlignment="1">
      <alignment horizontal="center" vertical="center"/>
    </xf>
    <xf numFmtId="0" fontId="3" fillId="0" borderId="13" xfId="0" applyFont="1" applyBorder="1" applyAlignment="1">
      <alignment horizontal="center" vertical="center"/>
    </xf>
    <xf numFmtId="0" fontId="58" fillId="0" borderId="0" xfId="0" applyFont="1" applyAlignment="1">
      <alignment vertical="center" wrapText="1"/>
    </xf>
    <xf numFmtId="0" fontId="10" fillId="0" borderId="1" xfId="0" applyFont="1" applyBorder="1" applyAlignment="1">
      <alignment horizontal="center" vertical="center" wrapText="1"/>
    </xf>
    <xf numFmtId="0" fontId="25" fillId="0" borderId="1" xfId="0" applyFont="1" applyBorder="1" applyAlignment="1">
      <alignment horizontal="justify" vertical="center" wrapText="1"/>
    </xf>
    <xf numFmtId="0" fontId="25" fillId="0" borderId="1" xfId="0" applyFont="1" applyBorder="1" applyAlignment="1">
      <alignment horizontal="left" vertical="center" wrapText="1"/>
    </xf>
    <xf numFmtId="0" fontId="9" fillId="0" borderId="1" xfId="0" applyFont="1" applyBorder="1" applyAlignment="1">
      <alignment horizontal="center" vertical="center" wrapText="1"/>
    </xf>
    <xf numFmtId="0" fontId="29" fillId="0" borderId="0" xfId="0" applyFont="1" applyBorder="1" applyAlignment="1">
      <alignment vertical="center"/>
    </xf>
    <xf numFmtId="0" fontId="48" fillId="6" borderId="1" xfId="0" applyFont="1" applyFill="1" applyBorder="1" applyAlignment="1">
      <alignment vertical="center"/>
    </xf>
    <xf numFmtId="3" fontId="47" fillId="2" borderId="15" xfId="0" applyNumberFormat="1" applyFont="1" applyFill="1" applyBorder="1" applyAlignment="1">
      <alignment vertical="center" shrinkToFit="1"/>
    </xf>
    <xf numFmtId="0" fontId="47" fillId="0" borderId="16" xfId="0" applyFont="1" applyBorder="1" applyAlignment="1">
      <alignment vertical="center" wrapText="1"/>
    </xf>
    <xf numFmtId="0" fontId="32" fillId="0" borderId="0" xfId="0" applyFont="1" applyBorder="1" applyAlignment="1">
      <alignment vertical="center"/>
    </xf>
    <xf numFmtId="0" fontId="32" fillId="0" borderId="0" xfId="0" applyFont="1" applyAlignment="1">
      <alignment vertical="center"/>
    </xf>
    <xf numFmtId="0" fontId="49" fillId="0" borderId="1" xfId="0" applyFont="1" applyFill="1" applyBorder="1" applyAlignment="1">
      <alignment vertical="center" wrapText="1"/>
    </xf>
    <xf numFmtId="0" fontId="47" fillId="0" borderId="1" xfId="0" applyFont="1" applyFill="1" applyBorder="1" applyAlignment="1">
      <alignment horizontal="center" vertical="center"/>
    </xf>
    <xf numFmtId="0" fontId="49" fillId="0" borderId="1" xfId="0" applyFont="1" applyFill="1" applyBorder="1" applyAlignment="1">
      <alignment horizontal="center" vertical="center"/>
    </xf>
    <xf numFmtId="0" fontId="16" fillId="0" borderId="1" xfId="0" applyFont="1" applyFill="1" applyBorder="1" applyAlignment="1">
      <alignment vertical="center" wrapText="1"/>
    </xf>
    <xf numFmtId="2" fontId="49" fillId="0" borderId="1" xfId="0" applyNumberFormat="1" applyFont="1" applyFill="1" applyBorder="1" applyAlignment="1">
      <alignment horizontal="center" vertical="center"/>
    </xf>
    <xf numFmtId="0" fontId="47" fillId="0" borderId="0" xfId="0" applyFont="1" applyBorder="1" applyAlignment="1">
      <alignment horizontal="center" vertical="center"/>
    </xf>
    <xf numFmtId="0" fontId="47" fillId="0" borderId="0" xfId="0" applyFont="1" applyBorder="1" applyAlignment="1">
      <alignment vertical="center" wrapText="1"/>
    </xf>
    <xf numFmtId="0" fontId="24" fillId="0" borderId="0" xfId="0" applyFont="1" applyAlignment="1">
      <alignment vertical="center"/>
    </xf>
    <xf numFmtId="0" fontId="19" fillId="0" borderId="1" xfId="0" applyFont="1" applyFill="1" applyBorder="1" applyAlignment="1">
      <alignment horizontal="center" vertical="center"/>
    </xf>
    <xf numFmtId="0" fontId="19" fillId="0" borderId="1" xfId="0" applyFont="1" applyFill="1" applyBorder="1" applyAlignment="1">
      <alignment vertical="center" wrapText="1"/>
    </xf>
    <xf numFmtId="2" fontId="19" fillId="0" borderId="1" xfId="0" applyNumberFormat="1" applyFont="1" applyFill="1" applyBorder="1" applyAlignment="1">
      <alignment horizontal="center" vertical="center"/>
    </xf>
    <xf numFmtId="0" fontId="18" fillId="0" borderId="0" xfId="0" applyFont="1" applyAlignment="1">
      <alignment horizontal="justify"/>
    </xf>
    <xf numFmtId="0" fontId="58" fillId="0" borderId="0" xfId="0" applyFont="1" applyAlignment="1">
      <alignment vertical="center"/>
    </xf>
    <xf numFmtId="0" fontId="7" fillId="0" borderId="0" xfId="0" applyFont="1" applyAlignment="1">
      <alignment vertical="center"/>
    </xf>
    <xf numFmtId="0" fontId="18" fillId="0" borderId="0" xfId="0" applyFont="1" applyAlignment="1">
      <alignment vertical="center"/>
    </xf>
    <xf numFmtId="0" fontId="18" fillId="0" borderId="0" xfId="0" applyFont="1" applyFill="1" applyAlignment="1">
      <alignment vertical="center"/>
    </xf>
    <xf numFmtId="0" fontId="17" fillId="0" borderId="1" xfId="0" applyFont="1" applyFill="1" applyBorder="1" applyAlignment="1">
      <alignment vertical="center"/>
    </xf>
    <xf numFmtId="0" fontId="18" fillId="0" borderId="0" xfId="0" applyFont="1" applyFill="1" applyBorder="1" applyAlignment="1">
      <alignment vertical="center"/>
    </xf>
    <xf numFmtId="0" fontId="18" fillId="0" borderId="1" xfId="0" applyFont="1" applyFill="1" applyBorder="1" applyAlignment="1">
      <alignment vertical="center"/>
    </xf>
    <xf numFmtId="0" fontId="27" fillId="0" borderId="1" xfId="0" applyFont="1" applyBorder="1" applyAlignment="1">
      <alignment horizontal="left" vertical="center" wrapText="1"/>
    </xf>
    <xf numFmtId="0" fontId="36" fillId="0" borderId="1" xfId="0" applyFont="1" applyBorder="1" applyAlignment="1">
      <alignment horizontal="left" vertical="center" wrapText="1"/>
    </xf>
    <xf numFmtId="0" fontId="12" fillId="0" borderId="1" xfId="0" applyFont="1" applyFill="1" applyBorder="1" applyAlignment="1">
      <alignment vertical="center"/>
    </xf>
    <xf numFmtId="0" fontId="12" fillId="0" borderId="1" xfId="0" applyFont="1" applyBorder="1" applyAlignment="1">
      <alignment vertical="center"/>
    </xf>
    <xf numFmtId="0" fontId="17" fillId="0" borderId="0" xfId="0" applyFont="1" applyFill="1" applyBorder="1" applyAlignment="1">
      <alignment vertical="center"/>
    </xf>
    <xf numFmtId="0" fontId="17" fillId="0" borderId="0" xfId="0" applyFont="1" applyAlignment="1">
      <alignment vertical="center"/>
    </xf>
    <xf numFmtId="0" fontId="25" fillId="0" borderId="1" xfId="0" applyFont="1" applyBorder="1" applyAlignment="1">
      <alignment horizontal="justify"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wrapText="1"/>
    </xf>
    <xf numFmtId="0" fontId="1" fillId="0" borderId="0" xfId="0" applyFont="1" applyFill="1" applyBorder="1" applyAlignment="1">
      <alignment horizontal="center" vertical="center"/>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1" fillId="0" borderId="0" xfId="0" applyFont="1" applyAlignment="1">
      <alignment vertical="center"/>
    </xf>
    <xf numFmtId="0" fontId="25" fillId="0" borderId="1" xfId="0" applyFont="1" applyBorder="1" applyAlignment="1">
      <alignment horizontal="left" vertical="center" shrinkToFit="1"/>
    </xf>
    <xf numFmtId="0" fontId="36" fillId="0" borderId="0" xfId="0" applyFont="1" applyAlignment="1">
      <alignment horizontal="center" vertical="center"/>
    </xf>
    <xf numFmtId="0" fontId="43" fillId="0" borderId="0" xfId="0" applyFont="1" applyAlignment="1">
      <alignment horizontal="center" vertical="center"/>
    </xf>
    <xf numFmtId="0" fontId="43" fillId="0" borderId="0" xfId="0" applyFont="1" applyAlignment="1">
      <alignment horizontal="center" vertical="center" wrapText="1"/>
    </xf>
    <xf numFmtId="0" fontId="59"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right" vertical="center" wrapText="1"/>
    </xf>
    <xf numFmtId="0" fontId="1" fillId="0" borderId="8" xfId="0" applyFont="1" applyBorder="1" applyAlignment="1">
      <alignment horizontal="left" vertical="center" wrapText="1"/>
    </xf>
    <xf numFmtId="0" fontId="47" fillId="0" borderId="5" xfId="0" applyFont="1" applyFill="1" applyBorder="1" applyAlignment="1">
      <alignment horizontal="center" vertical="center"/>
    </xf>
    <xf numFmtId="0" fontId="47" fillId="0" borderId="14" xfId="0" applyFont="1" applyFill="1" applyBorder="1" applyAlignment="1">
      <alignment horizontal="center" vertical="center"/>
    </xf>
    <xf numFmtId="0" fontId="47" fillId="0" borderId="6" xfId="0" applyFont="1" applyFill="1" applyBorder="1" applyAlignment="1">
      <alignment horizontal="center" vertical="center"/>
    </xf>
    <xf numFmtId="0" fontId="48" fillId="0" borderId="5" xfId="0" applyFont="1" applyFill="1" applyBorder="1" applyAlignment="1">
      <alignment horizontal="center" vertical="center"/>
    </xf>
    <xf numFmtId="0" fontId="48" fillId="0" borderId="14" xfId="0" applyFont="1" applyFill="1" applyBorder="1" applyAlignment="1">
      <alignment horizontal="center" vertical="center"/>
    </xf>
    <xf numFmtId="0" fontId="48" fillId="0" borderId="6" xfId="0" applyFont="1" applyFill="1" applyBorder="1" applyAlignment="1">
      <alignment horizontal="center" vertical="center"/>
    </xf>
    <xf numFmtId="0" fontId="5" fillId="0" borderId="0" xfId="0" applyFont="1" applyAlignment="1">
      <alignment horizontal="center" vertical="center"/>
    </xf>
    <xf numFmtId="0" fontId="44" fillId="0" borderId="1"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2" xfId="0" applyFont="1" applyBorder="1" applyAlignment="1">
      <alignment horizontal="center" vertical="center" wrapText="1"/>
    </xf>
    <xf numFmtId="0" fontId="47" fillId="0" borderId="5" xfId="0" applyFont="1" applyBorder="1" applyAlignment="1">
      <alignment horizontal="center" vertical="center"/>
    </xf>
    <xf numFmtId="0" fontId="47" fillId="0" borderId="14" xfId="0" applyFont="1" applyBorder="1" applyAlignment="1">
      <alignment horizontal="center" vertical="center"/>
    </xf>
    <xf numFmtId="0" fontId="47" fillId="0" borderId="6" xfId="0" applyFont="1" applyBorder="1" applyAlignment="1">
      <alignment horizontal="center" vertical="center"/>
    </xf>
    <xf numFmtId="0" fontId="48" fillId="0" borderId="4" xfId="0" applyFont="1" applyBorder="1" applyAlignment="1">
      <alignment horizontal="center" vertical="center" wrapText="1"/>
    </xf>
    <xf numFmtId="0" fontId="48" fillId="0" borderId="3" xfId="0" applyFont="1" applyBorder="1" applyAlignment="1">
      <alignment horizontal="center" vertical="center"/>
    </xf>
    <xf numFmtId="0" fontId="48" fillId="0" borderId="4" xfId="0" applyFont="1" applyBorder="1" applyAlignment="1">
      <alignment horizontal="center" vertical="center"/>
    </xf>
    <xf numFmtId="0" fontId="48" fillId="0" borderId="2" xfId="0" applyFont="1" applyBorder="1" applyAlignment="1">
      <alignment horizontal="center" vertical="center"/>
    </xf>
    <xf numFmtId="0" fontId="48" fillId="0" borderId="5" xfId="0" applyFont="1" applyBorder="1" applyAlignment="1">
      <alignment horizontal="center" vertical="center"/>
    </xf>
    <xf numFmtId="0" fontId="48" fillId="0" borderId="14" xfId="0" applyFont="1" applyBorder="1" applyAlignment="1">
      <alignment horizontal="center" vertical="center"/>
    </xf>
    <xf numFmtId="0" fontId="48" fillId="0" borderId="6" xfId="0" applyFont="1" applyBorder="1" applyAlignment="1">
      <alignment horizontal="center" vertical="center"/>
    </xf>
    <xf numFmtId="0" fontId="48" fillId="0" borderId="3" xfId="0" applyFont="1" applyFill="1" applyBorder="1" applyAlignment="1">
      <alignment horizontal="center" vertical="center" wrapText="1"/>
    </xf>
    <xf numFmtId="0" fontId="48" fillId="0" borderId="2" xfId="0" applyFont="1" applyFill="1" applyBorder="1" applyAlignment="1">
      <alignment horizontal="center" vertical="center" wrapText="1"/>
    </xf>
    <xf numFmtId="0" fontId="32" fillId="0" borderId="0" xfId="0" applyFont="1" applyAlignment="1">
      <alignment horizontal="center" vertical="center"/>
    </xf>
    <xf numFmtId="0" fontId="2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25" fillId="0" borderId="1" xfId="0" applyFont="1" applyBorder="1" applyAlignment="1">
      <alignment horizontal="justify" vertical="center" wrapText="1"/>
    </xf>
    <xf numFmtId="0" fontId="3" fillId="0" borderId="0" xfId="0" applyFont="1" applyAlignment="1">
      <alignment horizontal="center" vertical="center"/>
    </xf>
    <xf numFmtId="0" fontId="18" fillId="0" borderId="0" xfId="0" applyFont="1" applyAlignment="1">
      <alignment horizontal="center" vertical="center" wrapText="1"/>
    </xf>
    <xf numFmtId="0" fontId="2" fillId="0" borderId="0" xfId="0" applyFont="1" applyAlignment="1">
      <alignment horizontal="center" vertical="center"/>
    </xf>
    <xf numFmtId="0" fontId="47" fillId="0" borderId="0" xfId="0" quotePrefix="1" applyFont="1" applyAlignment="1">
      <alignment horizontal="justify" vertical="center"/>
    </xf>
    <xf numFmtId="0" fontId="47" fillId="0" borderId="0" xfId="0" applyFont="1" applyAlignment="1">
      <alignment horizontal="justify" vertical="center"/>
    </xf>
    <xf numFmtId="3" fontId="15" fillId="0" borderId="3" xfId="0" applyNumberFormat="1" applyFont="1" applyFill="1" applyBorder="1" applyAlignment="1">
      <alignment horizontal="right"/>
    </xf>
    <xf numFmtId="3" fontId="15" fillId="0" borderId="4" xfId="0" applyNumberFormat="1" applyFont="1" applyFill="1" applyBorder="1" applyAlignment="1">
      <alignment horizontal="right"/>
    </xf>
    <xf numFmtId="3" fontId="15" fillId="0" borderId="2" xfId="0" applyNumberFormat="1" applyFont="1" applyFill="1" applyBorder="1" applyAlignment="1">
      <alignment horizontal="right"/>
    </xf>
    <xf numFmtId="3" fontId="15" fillId="0" borderId="3" xfId="0" applyNumberFormat="1" applyFont="1" applyFill="1" applyBorder="1" applyAlignment="1">
      <alignment horizontal="center"/>
    </xf>
    <xf numFmtId="3" fontId="15" fillId="0" borderId="4" xfId="0" applyNumberFormat="1" applyFont="1" applyFill="1" applyBorder="1" applyAlignment="1">
      <alignment horizontal="center"/>
    </xf>
    <xf numFmtId="3" fontId="15" fillId="0" borderId="2" xfId="0" applyNumberFormat="1" applyFont="1" applyFill="1" applyBorder="1" applyAlignment="1">
      <alignment horizontal="center"/>
    </xf>
    <xf numFmtId="0" fontId="60" fillId="0" borderId="0" xfId="0" quotePrefix="1" applyFont="1"/>
    <xf numFmtId="0" fontId="60" fillId="0" borderId="0" xfId="0" applyFont="1"/>
    <xf numFmtId="0" fontId="17" fillId="0" borderId="5"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6" xfId="0" applyFont="1" applyBorder="1" applyAlignment="1">
      <alignment horizontal="center" vertical="center" wrapText="1"/>
    </xf>
    <xf numFmtId="3" fontId="14" fillId="0" borderId="3" xfId="0" applyNumberFormat="1" applyFont="1" applyFill="1" applyBorder="1" applyAlignment="1">
      <alignment horizontal="center" vertical="center"/>
    </xf>
    <xf numFmtId="3" fontId="14" fillId="0" borderId="4" xfId="0" applyNumberFormat="1" applyFont="1" applyFill="1" applyBorder="1" applyAlignment="1">
      <alignment horizontal="center" vertical="center"/>
    </xf>
    <xf numFmtId="3" fontId="14" fillId="0" borderId="2" xfId="0" applyNumberFormat="1" applyFont="1" applyFill="1" applyBorder="1" applyAlignment="1">
      <alignment horizontal="center" vertical="center"/>
    </xf>
    <xf numFmtId="3" fontId="15" fillId="0" borderId="3" xfId="0" applyNumberFormat="1" applyFont="1" applyFill="1" applyBorder="1" applyAlignment="1"/>
    <xf numFmtId="3" fontId="15" fillId="0" borderId="4" xfId="0" applyNumberFormat="1" applyFont="1" applyFill="1" applyBorder="1" applyAlignment="1"/>
    <xf numFmtId="3" fontId="15" fillId="0" borderId="2" xfId="0" applyNumberFormat="1" applyFont="1" applyFill="1" applyBorder="1" applyAlignment="1"/>
    <xf numFmtId="0" fontId="17" fillId="0" borderId="3"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14"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3"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2" fillId="0" borderId="0" xfId="0" applyFont="1" applyAlignment="1">
      <alignment horizontal="center" vertical="center" wrapText="1"/>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17" fillId="0" borderId="14" xfId="0" applyFont="1" applyBorder="1" applyAlignment="1">
      <alignment horizontal="center" vertical="center"/>
    </xf>
    <xf numFmtId="0" fontId="17" fillId="0" borderId="6" xfId="0" applyFont="1" applyBorder="1" applyAlignment="1">
      <alignment horizontal="center" vertical="center"/>
    </xf>
    <xf numFmtId="0" fontId="3" fillId="2" borderId="5"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6" xfId="0" applyFont="1" applyFill="1" applyBorder="1" applyAlignment="1">
      <alignment horizontal="center" vertical="center"/>
    </xf>
    <xf numFmtId="0" fontId="14" fillId="0" borderId="1" xfId="0" applyFont="1" applyFill="1" applyBorder="1" applyAlignment="1">
      <alignment horizontal="center" vertical="center" wrapText="1"/>
    </xf>
    <xf numFmtId="0" fontId="58" fillId="0" borderId="0" xfId="0" applyFont="1" applyFill="1" applyAlignment="1">
      <alignment horizontal="center"/>
    </xf>
    <xf numFmtId="0" fontId="18" fillId="0" borderId="0" xfId="0" applyFont="1" applyFill="1" applyAlignment="1">
      <alignment horizontal="center"/>
    </xf>
    <xf numFmtId="0" fontId="58" fillId="0" borderId="0" xfId="0" applyFont="1" applyFill="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5" fillId="0" borderId="0" xfId="0" applyFont="1" applyAlignment="1">
      <alignment horizontal="center"/>
    </xf>
    <xf numFmtId="0" fontId="55" fillId="0" borderId="0" xfId="0" applyFont="1" applyAlignment="1">
      <alignment horizontal="center" wrapText="1"/>
    </xf>
    <xf numFmtId="0" fontId="10" fillId="0" borderId="0" xfId="0" applyFont="1" applyAlignment="1">
      <alignment horizont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46" fillId="0" borderId="0" xfId="0" applyFont="1" applyAlignment="1">
      <alignment horizontal="center" vertical="center" wrapText="1"/>
    </xf>
    <xf numFmtId="0" fontId="57" fillId="0" borderId="0" xfId="0" applyFont="1" applyFill="1" applyBorder="1" applyAlignment="1">
      <alignment horizontal="left" vertical="center" wrapText="1"/>
    </xf>
    <xf numFmtId="0" fontId="12" fillId="0" borderId="0" xfId="0" applyFont="1" applyFill="1" applyAlignment="1">
      <alignment horizontal="center"/>
    </xf>
    <xf numFmtId="0" fontId="2" fillId="0" borderId="5" xfId="0" applyFont="1" applyFill="1" applyBorder="1" applyAlignment="1">
      <alignment horizontal="center" wrapText="1"/>
    </xf>
    <xf numFmtId="0" fontId="2" fillId="0" borderId="6" xfId="0" applyFont="1" applyFill="1" applyBorder="1" applyAlignment="1">
      <alignment horizontal="center" wrapText="1"/>
    </xf>
    <xf numFmtId="0" fontId="13" fillId="0" borderId="0" xfId="0" applyFont="1" applyFill="1" applyAlignment="1">
      <alignment horizontal="center" wrapText="1"/>
    </xf>
    <xf numFmtId="0" fontId="13" fillId="0" borderId="0" xfId="0" applyFont="1" applyFill="1" applyAlignment="1">
      <alignment horizontal="center"/>
    </xf>
    <xf numFmtId="0" fontId="3" fillId="0" borderId="0" xfId="0" applyFont="1" applyFill="1" applyAlignment="1">
      <alignment horizontal="center"/>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wrapText="1"/>
    </xf>
    <xf numFmtId="0" fontId="36" fillId="0" borderId="0" xfId="0" applyFont="1" applyBorder="1" applyAlignment="1">
      <alignment horizontal="center" vertical="center"/>
    </xf>
    <xf numFmtId="0" fontId="9" fillId="0" borderId="1" xfId="0" applyFont="1" applyBorder="1" applyAlignment="1">
      <alignment horizontal="center" vertical="center" wrapText="1"/>
    </xf>
    <xf numFmtId="0" fontId="17" fillId="0" borderId="0" xfId="5" applyFont="1" applyAlignment="1">
      <alignment horizontal="center" vertical="center" wrapText="1"/>
    </xf>
    <xf numFmtId="0" fontId="36" fillId="0" borderId="0" xfId="0" applyFont="1" applyAlignment="1">
      <alignment horizontal="center"/>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1" fillId="0" borderId="11" xfId="0" applyFont="1" applyFill="1" applyBorder="1" applyAlignment="1">
      <alignment horizontal="center" vertical="center"/>
    </xf>
    <xf numFmtId="0" fontId="58" fillId="0" borderId="0" xfId="0" applyFont="1" applyAlignment="1">
      <alignment horizontal="center" vertical="center"/>
    </xf>
    <xf numFmtId="0" fontId="58" fillId="0" borderId="0" xfId="0" applyFont="1" applyAlignment="1">
      <alignment horizontal="center" vertical="center" wrapText="1"/>
    </xf>
    <xf numFmtId="0" fontId="18" fillId="0" borderId="0" xfId="0" applyFont="1" applyAlignment="1">
      <alignment horizontal="center" vertical="center"/>
    </xf>
    <xf numFmtId="0" fontId="1" fillId="0" borderId="1" xfId="0" applyFont="1" applyBorder="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xf>
    <xf numFmtId="0" fontId="0" fillId="0" borderId="0" xfId="0" applyAlignment="1">
      <alignment horizontal="center"/>
    </xf>
    <xf numFmtId="0" fontId="4" fillId="0" borderId="0" xfId="0" applyFont="1" applyAlignment="1">
      <alignment horizontal="center"/>
    </xf>
  </cellXfs>
  <cellStyles count="9">
    <cellStyle name="Comma" xfId="6" builtinId="3"/>
    <cellStyle name="Hyperlink" xfId="5" builtinId="8"/>
    <cellStyle name="Normal" xfId="0" builtinId="0"/>
    <cellStyle name="Normal 2" xfId="1"/>
    <cellStyle name="Normal 2 2" xfId="4"/>
    <cellStyle name="Normal 3" xfId="3"/>
    <cellStyle name="Normal 3 2" xfId="8"/>
    <cellStyle name="Normal 5 4" xfId="7"/>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381000</xdr:colOff>
      <xdr:row>10</xdr:row>
      <xdr:rowOff>104775</xdr:rowOff>
    </xdr:from>
    <xdr:to>
      <xdr:col>13</xdr:col>
      <xdr:colOff>419100</xdr:colOff>
      <xdr:row>21</xdr:row>
      <xdr:rowOff>209550</xdr:rowOff>
    </xdr:to>
    <xdr:cxnSp macro="">
      <xdr:nvCxnSpPr>
        <xdr:cNvPr id="3" name="Straight Connector 2"/>
        <xdr:cNvCxnSpPr/>
      </xdr:nvCxnSpPr>
      <xdr:spPr>
        <a:xfrm flipV="1">
          <a:off x="3248025" y="2943225"/>
          <a:ext cx="6743700" cy="27051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9525</xdr:colOff>
      <xdr:row>73</xdr:row>
      <xdr:rowOff>57150</xdr:rowOff>
    </xdr:from>
    <xdr:to>
      <xdr:col>13</xdr:col>
      <xdr:colOff>533400</xdr:colOff>
      <xdr:row>92</xdr:row>
      <xdr:rowOff>361950</xdr:rowOff>
    </xdr:to>
    <xdr:cxnSp macro="">
      <xdr:nvCxnSpPr>
        <xdr:cNvPr id="5" name="Straight Connector 4"/>
        <xdr:cNvCxnSpPr/>
      </xdr:nvCxnSpPr>
      <xdr:spPr>
        <a:xfrm flipV="1">
          <a:off x="2876550" y="19088100"/>
          <a:ext cx="7229475" cy="51054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247650</xdr:colOff>
      <xdr:row>32</xdr:row>
      <xdr:rowOff>123825</xdr:rowOff>
    </xdr:from>
    <xdr:to>
      <xdr:col>13</xdr:col>
      <xdr:colOff>466725</xdr:colOff>
      <xdr:row>38</xdr:row>
      <xdr:rowOff>381000</xdr:rowOff>
    </xdr:to>
    <xdr:cxnSp macro="">
      <xdr:nvCxnSpPr>
        <xdr:cNvPr id="4" name="Straight Connector 3"/>
        <xdr:cNvCxnSpPr/>
      </xdr:nvCxnSpPr>
      <xdr:spPr>
        <a:xfrm flipV="1">
          <a:off x="3114675" y="8353425"/>
          <a:ext cx="6924675" cy="1657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104775</xdr:colOff>
      <xdr:row>53</xdr:row>
      <xdr:rowOff>57150</xdr:rowOff>
    </xdr:from>
    <xdr:to>
      <xdr:col>13</xdr:col>
      <xdr:colOff>581025</xdr:colOff>
      <xdr:row>59</xdr:row>
      <xdr:rowOff>295276</xdr:rowOff>
    </xdr:to>
    <xdr:cxnSp macro="">
      <xdr:nvCxnSpPr>
        <xdr:cNvPr id="6" name="Straight Connector 5"/>
        <xdr:cNvCxnSpPr/>
      </xdr:nvCxnSpPr>
      <xdr:spPr>
        <a:xfrm flipV="1">
          <a:off x="2971800" y="13087350"/>
          <a:ext cx="7181850" cy="16383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28575</xdr:colOff>
      <xdr:row>62</xdr:row>
      <xdr:rowOff>95250</xdr:rowOff>
    </xdr:from>
    <xdr:to>
      <xdr:col>13</xdr:col>
      <xdr:colOff>581025</xdr:colOff>
      <xdr:row>65</xdr:row>
      <xdr:rowOff>133351</xdr:rowOff>
    </xdr:to>
    <xdr:cxnSp macro="">
      <xdr:nvCxnSpPr>
        <xdr:cNvPr id="10" name="Straight Connector 9"/>
        <xdr:cNvCxnSpPr/>
      </xdr:nvCxnSpPr>
      <xdr:spPr>
        <a:xfrm flipV="1">
          <a:off x="2895600" y="15325725"/>
          <a:ext cx="7258050" cy="63817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97</xdr:row>
      <xdr:rowOff>161925</xdr:rowOff>
    </xdr:from>
    <xdr:to>
      <xdr:col>13</xdr:col>
      <xdr:colOff>504825</xdr:colOff>
      <xdr:row>104</xdr:row>
      <xdr:rowOff>381000</xdr:rowOff>
    </xdr:to>
    <xdr:cxnSp macro="">
      <xdr:nvCxnSpPr>
        <xdr:cNvPr id="14" name="Straight Connector 13"/>
        <xdr:cNvCxnSpPr/>
      </xdr:nvCxnSpPr>
      <xdr:spPr>
        <a:xfrm flipV="1">
          <a:off x="2867025" y="25393650"/>
          <a:ext cx="7210425" cy="20193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152400</xdr:colOff>
      <xdr:row>6</xdr:row>
      <xdr:rowOff>95250</xdr:rowOff>
    </xdr:from>
    <xdr:to>
      <xdr:col>6</xdr:col>
      <xdr:colOff>638175</xdr:colOff>
      <xdr:row>17</xdr:row>
      <xdr:rowOff>152401</xdr:rowOff>
    </xdr:to>
    <xdr:cxnSp macro="">
      <xdr:nvCxnSpPr>
        <xdr:cNvPr id="3" name="Straight Connector 2"/>
        <xdr:cNvCxnSpPr/>
      </xdr:nvCxnSpPr>
      <xdr:spPr>
        <a:xfrm flipV="1">
          <a:off x="3124200" y="1952625"/>
          <a:ext cx="6276975" cy="214312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304800</xdr:colOff>
      <xdr:row>7</xdr:row>
      <xdr:rowOff>104775</xdr:rowOff>
    </xdr:from>
    <xdr:to>
      <xdr:col>3</xdr:col>
      <xdr:colOff>3371850</xdr:colOff>
      <xdr:row>13</xdr:row>
      <xdr:rowOff>152400</xdr:rowOff>
    </xdr:to>
    <xdr:cxnSp macro="">
      <xdr:nvCxnSpPr>
        <xdr:cNvPr id="3" name="Straight Connector 2"/>
        <xdr:cNvCxnSpPr/>
      </xdr:nvCxnSpPr>
      <xdr:spPr>
        <a:xfrm flipV="1">
          <a:off x="304800" y="2152650"/>
          <a:ext cx="10067925" cy="18192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Normal="100" workbookViewId="0">
      <selection activeCell="C6" sqref="C6"/>
    </sheetView>
  </sheetViews>
  <sheetFormatPr defaultRowHeight="14.25"/>
  <cols>
    <col min="1" max="1" width="7" customWidth="1"/>
    <col min="2" max="2" width="52.625" customWidth="1"/>
    <col min="3" max="3" width="13.375" customWidth="1"/>
    <col min="4" max="4" width="11.375" customWidth="1"/>
    <col min="5" max="6" width="9.25" customWidth="1"/>
    <col min="7" max="7" width="11.125" customWidth="1"/>
    <col min="8" max="8" width="9.25" customWidth="1"/>
    <col min="9" max="9" width="12.625" customWidth="1"/>
  </cols>
  <sheetData>
    <row r="1" spans="1:9" ht="15.75">
      <c r="A1" s="619" t="s">
        <v>328</v>
      </c>
      <c r="B1" s="619"/>
      <c r="C1" s="619"/>
      <c r="D1" s="619"/>
      <c r="E1" s="619"/>
      <c r="F1" s="619"/>
      <c r="G1" s="619"/>
      <c r="H1" s="619"/>
      <c r="I1" s="619"/>
    </row>
    <row r="2" spans="1:9" ht="15" customHeight="1">
      <c r="A2" s="619" t="s">
        <v>329</v>
      </c>
      <c r="B2" s="619"/>
      <c r="C2" s="619"/>
      <c r="D2" s="619"/>
      <c r="E2" s="619"/>
      <c r="F2" s="619"/>
      <c r="G2" s="619"/>
      <c r="H2" s="619"/>
      <c r="I2" s="619"/>
    </row>
    <row r="3" spans="1:9" s="344" customFormat="1" ht="15" customHeight="1">
      <c r="A3" s="620" t="s">
        <v>690</v>
      </c>
      <c r="B3" s="620"/>
      <c r="C3" s="620"/>
      <c r="D3" s="620"/>
      <c r="E3" s="620"/>
      <c r="F3" s="620"/>
      <c r="G3" s="620"/>
      <c r="H3" s="620"/>
      <c r="I3" s="620"/>
    </row>
    <row r="4" spans="1:9" s="344" customFormat="1" ht="14.25" customHeight="1">
      <c r="A4" s="621" t="s">
        <v>406</v>
      </c>
      <c r="B4" s="621"/>
      <c r="C4" s="621"/>
      <c r="D4" s="621"/>
      <c r="E4" s="621"/>
      <c r="F4" s="621"/>
      <c r="G4" s="621"/>
      <c r="H4" s="621"/>
      <c r="I4" s="621"/>
    </row>
    <row r="5" spans="1:9" s="344" customFormat="1" ht="7.5" customHeight="1">
      <c r="A5" s="311"/>
      <c r="B5" s="311"/>
      <c r="C5" s="311"/>
      <c r="D5" s="311"/>
      <c r="E5" s="311"/>
      <c r="F5" s="311"/>
      <c r="G5" s="311"/>
      <c r="H5" s="311"/>
      <c r="I5" s="311"/>
    </row>
    <row r="6" spans="1:9" ht="15.75">
      <c r="A6" s="312" t="s">
        <v>330</v>
      </c>
    </row>
    <row r="7" spans="1:9" s="68" customFormat="1" ht="22.5" customHeight="1">
      <c r="A7" s="623" t="s">
        <v>0</v>
      </c>
      <c r="B7" s="560" t="s">
        <v>331</v>
      </c>
      <c r="C7" s="623" t="s">
        <v>333</v>
      </c>
      <c r="D7" s="623" t="s">
        <v>334</v>
      </c>
      <c r="E7" s="622" t="s">
        <v>686</v>
      </c>
      <c r="F7" s="622"/>
      <c r="G7" s="622"/>
      <c r="H7" s="622"/>
      <c r="I7" s="623" t="s">
        <v>335</v>
      </c>
    </row>
    <row r="8" spans="1:9" ht="36" customHeight="1">
      <c r="A8" s="623"/>
      <c r="B8" s="368" t="s">
        <v>332</v>
      </c>
      <c r="C8" s="623"/>
      <c r="D8" s="623"/>
      <c r="E8" s="368" t="s">
        <v>336</v>
      </c>
      <c r="F8" s="368" t="s">
        <v>340</v>
      </c>
      <c r="G8" s="368" t="s">
        <v>337</v>
      </c>
      <c r="H8" s="368" t="s">
        <v>338</v>
      </c>
      <c r="I8" s="623"/>
    </row>
    <row r="9" spans="1:9" ht="100.5" customHeight="1">
      <c r="A9" s="368">
        <v>1</v>
      </c>
      <c r="B9" s="476" t="s">
        <v>448</v>
      </c>
      <c r="C9" s="368" t="s">
        <v>449</v>
      </c>
      <c r="D9" s="368" t="s">
        <v>450</v>
      </c>
      <c r="E9" s="368"/>
      <c r="F9" s="368" t="s">
        <v>451</v>
      </c>
      <c r="G9" s="368"/>
      <c r="H9" s="368"/>
      <c r="I9" s="368"/>
    </row>
    <row r="10" spans="1:9" s="344" customFormat="1" ht="53.25" customHeight="1">
      <c r="A10" s="368">
        <v>2</v>
      </c>
      <c r="B10" s="476" t="s">
        <v>455</v>
      </c>
      <c r="C10" s="368" t="s">
        <v>456</v>
      </c>
      <c r="D10" s="368" t="s">
        <v>450</v>
      </c>
      <c r="E10" s="368"/>
      <c r="F10" s="368"/>
      <c r="G10" s="368"/>
      <c r="H10" s="368" t="s">
        <v>451</v>
      </c>
      <c r="I10" s="368" t="s">
        <v>641</v>
      </c>
    </row>
    <row r="11" spans="1:9" ht="129" customHeight="1">
      <c r="A11" s="368">
        <v>3</v>
      </c>
      <c r="B11" s="476" t="s">
        <v>452</v>
      </c>
      <c r="C11" s="368" t="s">
        <v>453</v>
      </c>
      <c r="D11" s="368" t="s">
        <v>450</v>
      </c>
      <c r="E11" s="368"/>
      <c r="F11" s="368" t="s">
        <v>451</v>
      </c>
      <c r="G11" s="368"/>
      <c r="H11" s="368"/>
      <c r="I11" s="368"/>
    </row>
    <row r="12" spans="1:9" ht="149.25" customHeight="1">
      <c r="A12" s="368">
        <v>4</v>
      </c>
      <c r="B12" s="476" t="s">
        <v>454</v>
      </c>
      <c r="C12" s="368" t="s">
        <v>453</v>
      </c>
      <c r="D12" s="368" t="s">
        <v>450</v>
      </c>
      <c r="E12" s="368"/>
      <c r="F12" s="368" t="s">
        <v>451</v>
      </c>
      <c r="G12" s="368"/>
      <c r="H12" s="368"/>
      <c r="I12" s="368"/>
    </row>
    <row r="13" spans="1:9" ht="15.75">
      <c r="A13" s="624" t="s">
        <v>339</v>
      </c>
      <c r="B13" s="624"/>
      <c r="C13" s="624"/>
      <c r="D13" s="624"/>
      <c r="E13" s="368"/>
      <c r="F13" s="368">
        <v>3</v>
      </c>
      <c r="G13" s="368"/>
      <c r="H13" s="368">
        <v>1</v>
      </c>
      <c r="I13" s="368"/>
    </row>
    <row r="14" spans="1:9" ht="21" customHeight="1">
      <c r="A14" s="625" t="s">
        <v>509</v>
      </c>
      <c r="B14" s="625"/>
      <c r="C14" s="625"/>
      <c r="D14" s="625"/>
      <c r="E14" s="625"/>
      <c r="F14" s="625"/>
      <c r="G14" s="625"/>
      <c r="H14" s="625"/>
      <c r="I14" s="625"/>
    </row>
  </sheetData>
  <mergeCells count="11">
    <mergeCell ref="A13:D13"/>
    <mergeCell ref="A7:A8"/>
    <mergeCell ref="C7:C8"/>
    <mergeCell ref="D7:D8"/>
    <mergeCell ref="A14:I14"/>
    <mergeCell ref="A1:I1"/>
    <mergeCell ref="A2:I2"/>
    <mergeCell ref="A3:I3"/>
    <mergeCell ref="A4:I4"/>
    <mergeCell ref="E7:H7"/>
    <mergeCell ref="I7:I8"/>
  </mergeCells>
  <pageMargins left="0.53" right="0.27" top="0.3" bottom="0.35" header="0.2" footer="0.2"/>
  <pageSetup paperSize="9" scale="93" orientation="landscape" r:id="rId1"/>
  <headerFooter differentFirst="1">
    <oddHeader>&amp;C&amp;"Times New Roman,Regular"&amp;P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4"/>
  <sheetViews>
    <sheetView zoomScaleNormal="100" workbookViewId="0">
      <selection activeCell="A4" sqref="A4:D4"/>
    </sheetView>
  </sheetViews>
  <sheetFormatPr defaultColWidth="9.125" defaultRowHeight="15.75"/>
  <cols>
    <col min="1" max="1" width="4.875" style="617" customWidth="1"/>
    <col min="2" max="2" width="46.625" style="617" customWidth="1"/>
    <col min="3" max="3" width="49.875" style="600" customWidth="1"/>
    <col min="4" max="4" width="27.875" style="600" customWidth="1"/>
    <col min="5" max="16384" width="9.125" style="600"/>
  </cols>
  <sheetData>
    <row r="1" spans="1:23" s="599" customFormat="1" ht="16.5">
      <c r="A1" s="738" t="s">
        <v>141</v>
      </c>
      <c r="B1" s="738"/>
      <c r="C1" s="738"/>
      <c r="D1" s="738"/>
      <c r="E1" s="598"/>
      <c r="F1" s="598"/>
      <c r="G1" s="598"/>
      <c r="H1" s="598"/>
      <c r="I1" s="598"/>
      <c r="J1" s="598"/>
      <c r="K1" s="598"/>
      <c r="L1" s="598"/>
      <c r="M1" s="598"/>
      <c r="N1" s="598"/>
    </row>
    <row r="2" spans="1:23" s="599" customFormat="1" ht="22.5" customHeight="1">
      <c r="A2" s="739" t="s">
        <v>142</v>
      </c>
      <c r="B2" s="739"/>
      <c r="C2" s="739"/>
      <c r="D2" s="739"/>
      <c r="E2" s="575"/>
      <c r="F2" s="575"/>
      <c r="G2" s="575"/>
      <c r="H2" s="575"/>
      <c r="I2" s="575"/>
      <c r="J2" s="575"/>
      <c r="K2" s="575"/>
      <c r="L2" s="575"/>
      <c r="M2" s="575"/>
      <c r="N2" s="575"/>
    </row>
    <row r="3" spans="1:23">
      <c r="A3" s="653" t="str">
        <f>'PL 1'!A3:I3</f>
        <v>(Kèm theo báo cáo số       /BC-ĐGS ngày       tháng       năm 2024 của Đoàn giám sát Đoàn đại biểu Quốc hội tỉnh Đồng Tháp)</v>
      </c>
      <c r="B3" s="653"/>
      <c r="C3" s="653"/>
      <c r="D3" s="653"/>
      <c r="E3" s="567"/>
      <c r="F3" s="567"/>
      <c r="G3" s="567"/>
      <c r="H3" s="567"/>
      <c r="I3" s="567"/>
      <c r="J3" s="567"/>
      <c r="K3" s="567"/>
      <c r="L3" s="567"/>
      <c r="M3" s="567"/>
      <c r="N3" s="567"/>
    </row>
    <row r="4" spans="1:23" ht="6.75" customHeight="1">
      <c r="A4" s="740" t="s">
        <v>133</v>
      </c>
      <c r="B4" s="740"/>
      <c r="C4" s="740"/>
      <c r="D4" s="740"/>
    </row>
    <row r="5" spans="1:23" ht="7.5" customHeight="1">
      <c r="A5" s="737"/>
      <c r="B5" s="737"/>
      <c r="C5" s="737"/>
      <c r="D5" s="737"/>
      <c r="F5" s="600" t="s">
        <v>132</v>
      </c>
      <c r="H5" s="102"/>
      <c r="I5" s="102"/>
      <c r="J5" s="102"/>
      <c r="K5" s="102"/>
      <c r="L5" s="102"/>
      <c r="M5" s="102"/>
      <c r="N5" s="102"/>
      <c r="O5" s="102"/>
      <c r="P5" s="102"/>
      <c r="Q5" s="102"/>
      <c r="R5" s="102"/>
      <c r="S5" s="102"/>
      <c r="T5" s="102"/>
      <c r="U5" s="102"/>
      <c r="V5" s="102"/>
      <c r="W5" s="102"/>
    </row>
    <row r="6" spans="1:23" ht="21.75" customHeight="1">
      <c r="A6" s="509" t="s">
        <v>0</v>
      </c>
      <c r="B6" s="509" t="s">
        <v>143</v>
      </c>
      <c r="C6" s="509" t="s">
        <v>144</v>
      </c>
      <c r="D6" s="509" t="s">
        <v>145</v>
      </c>
      <c r="E6" s="103"/>
      <c r="F6" s="103"/>
      <c r="G6" s="103"/>
      <c r="H6" s="103"/>
      <c r="I6" s="103"/>
      <c r="J6" s="103"/>
      <c r="K6" s="103"/>
      <c r="L6" s="103"/>
      <c r="M6" s="103"/>
      <c r="N6" s="103"/>
    </row>
    <row r="7" spans="1:23" s="601" customFormat="1" ht="21.75" customHeight="1">
      <c r="A7" s="95"/>
      <c r="B7" s="95" t="s">
        <v>134</v>
      </c>
      <c r="C7" s="90"/>
      <c r="D7" s="90"/>
      <c r="E7" s="104"/>
      <c r="F7" s="104"/>
      <c r="G7" s="104"/>
      <c r="H7" s="104"/>
      <c r="I7" s="104"/>
      <c r="J7" s="104"/>
      <c r="K7" s="104"/>
      <c r="L7" s="104"/>
      <c r="M7" s="104"/>
      <c r="N7" s="104"/>
    </row>
    <row r="8" spans="1:23" s="601" customFormat="1" ht="27" customHeight="1">
      <c r="A8" s="352" t="s">
        <v>25</v>
      </c>
      <c r="B8" s="345" t="s">
        <v>26</v>
      </c>
      <c r="C8" s="602"/>
      <c r="D8" s="602"/>
      <c r="E8" s="603"/>
      <c r="F8" s="603"/>
      <c r="G8" s="603"/>
      <c r="H8" s="603"/>
      <c r="I8" s="603"/>
      <c r="J8" s="603"/>
      <c r="K8" s="603"/>
      <c r="L8" s="603"/>
      <c r="M8" s="603"/>
      <c r="N8" s="603"/>
    </row>
    <row r="9" spans="1:23" s="601" customFormat="1" ht="27" customHeight="1">
      <c r="A9" s="352">
        <v>1</v>
      </c>
      <c r="B9" s="345" t="s">
        <v>189</v>
      </c>
      <c r="C9" s="602"/>
      <c r="D9" s="602"/>
      <c r="E9" s="603"/>
      <c r="F9" s="603"/>
      <c r="G9" s="603"/>
      <c r="H9" s="603"/>
      <c r="I9" s="603"/>
      <c r="J9" s="603"/>
      <c r="K9" s="603"/>
      <c r="L9" s="603"/>
      <c r="M9" s="603"/>
      <c r="N9" s="603"/>
    </row>
    <row r="10" spans="1:23" s="601" customFormat="1" ht="27" customHeight="1">
      <c r="A10" s="98"/>
      <c r="B10" s="97" t="s">
        <v>192</v>
      </c>
      <c r="C10" s="735" t="s">
        <v>193</v>
      </c>
      <c r="D10" s="602"/>
      <c r="E10" s="603"/>
      <c r="F10" s="603"/>
      <c r="G10" s="603"/>
      <c r="H10" s="603"/>
      <c r="I10" s="603"/>
      <c r="J10" s="603"/>
      <c r="K10" s="603"/>
      <c r="L10" s="603"/>
      <c r="M10" s="603"/>
      <c r="N10" s="603"/>
    </row>
    <row r="11" spans="1:23" s="601" customFormat="1" ht="27" customHeight="1">
      <c r="A11" s="98"/>
      <c r="B11" s="97" t="s">
        <v>194</v>
      </c>
      <c r="C11" s="736"/>
      <c r="D11" s="602"/>
      <c r="E11" s="603"/>
      <c r="F11" s="603"/>
      <c r="G11" s="603"/>
      <c r="H11" s="603"/>
      <c r="I11" s="603"/>
      <c r="J11" s="603"/>
      <c r="K11" s="603"/>
      <c r="L11" s="603"/>
      <c r="M11" s="603"/>
      <c r="N11" s="603"/>
    </row>
    <row r="12" spans="1:23" ht="27" customHeight="1">
      <c r="A12" s="352"/>
      <c r="B12" s="345" t="s">
        <v>78</v>
      </c>
      <c r="C12" s="604"/>
      <c r="D12" s="604"/>
      <c r="E12" s="603"/>
      <c r="F12" s="603"/>
      <c r="G12" s="603"/>
      <c r="H12" s="603"/>
      <c r="I12" s="603"/>
      <c r="J12" s="603"/>
      <c r="K12" s="603"/>
      <c r="L12" s="603"/>
      <c r="M12" s="603"/>
      <c r="N12" s="603"/>
    </row>
    <row r="13" spans="1:23" ht="27" customHeight="1">
      <c r="A13" s="352" t="s">
        <v>57</v>
      </c>
      <c r="B13" s="345" t="s">
        <v>2</v>
      </c>
      <c r="C13" s="604"/>
      <c r="D13" s="604"/>
      <c r="E13" s="603"/>
      <c r="F13" s="603"/>
      <c r="G13" s="603"/>
      <c r="H13" s="603"/>
      <c r="I13" s="603"/>
      <c r="J13" s="603"/>
      <c r="K13" s="603"/>
      <c r="L13" s="603"/>
      <c r="M13" s="603"/>
      <c r="N13" s="603"/>
    </row>
    <row r="14" spans="1:23" ht="84" customHeight="1">
      <c r="A14" s="352">
        <v>1</v>
      </c>
      <c r="B14" s="345" t="s">
        <v>170</v>
      </c>
      <c r="C14" s="89" t="s">
        <v>169</v>
      </c>
      <c r="D14" s="604"/>
      <c r="E14" s="603"/>
      <c r="F14" s="603"/>
      <c r="G14" s="603"/>
      <c r="H14" s="603"/>
      <c r="I14" s="603"/>
      <c r="J14" s="603"/>
      <c r="K14" s="603"/>
      <c r="L14" s="603"/>
      <c r="M14" s="603"/>
      <c r="N14" s="603"/>
    </row>
    <row r="15" spans="1:23" ht="30" customHeight="1">
      <c r="A15" s="352">
        <v>2</v>
      </c>
      <c r="B15" s="345" t="s">
        <v>189</v>
      </c>
      <c r="C15" s="604"/>
      <c r="D15" s="604"/>
      <c r="E15" s="603"/>
      <c r="F15" s="603"/>
      <c r="G15" s="603"/>
      <c r="H15" s="603"/>
      <c r="I15" s="603"/>
      <c r="J15" s="603"/>
      <c r="K15" s="603"/>
      <c r="L15" s="603"/>
      <c r="M15" s="603"/>
      <c r="N15" s="603"/>
    </row>
    <row r="16" spans="1:23" ht="42.75" customHeight="1">
      <c r="A16" s="352"/>
      <c r="B16" s="605" t="s">
        <v>195</v>
      </c>
      <c r="C16" s="113" t="s">
        <v>196</v>
      </c>
      <c r="D16" s="604"/>
      <c r="E16" s="603"/>
      <c r="F16" s="603"/>
      <c r="G16" s="603"/>
      <c r="H16" s="603"/>
      <c r="I16" s="603"/>
      <c r="J16" s="603"/>
      <c r="K16" s="603"/>
      <c r="L16" s="603"/>
      <c r="M16" s="603"/>
      <c r="N16" s="603"/>
    </row>
    <row r="17" spans="1:14" ht="26.25" customHeight="1">
      <c r="A17" s="352">
        <v>3</v>
      </c>
      <c r="B17" s="606" t="s">
        <v>248</v>
      </c>
      <c r="C17" s="113"/>
      <c r="D17" s="604"/>
      <c r="E17" s="603"/>
      <c r="F17" s="603"/>
      <c r="G17" s="603"/>
      <c r="H17" s="603"/>
      <c r="I17" s="603"/>
      <c r="J17" s="603"/>
      <c r="K17" s="603"/>
      <c r="L17" s="603"/>
      <c r="M17" s="603"/>
      <c r="N17" s="603"/>
    </row>
    <row r="18" spans="1:14" ht="44.25" customHeight="1">
      <c r="A18" s="352"/>
      <c r="B18" s="97" t="s">
        <v>249</v>
      </c>
      <c r="C18" s="353" t="s">
        <v>250</v>
      </c>
      <c r="D18" s="607"/>
      <c r="E18" s="603"/>
      <c r="F18" s="603"/>
      <c r="G18" s="603"/>
      <c r="H18" s="603"/>
      <c r="I18" s="603"/>
      <c r="J18" s="603"/>
      <c r="K18" s="603"/>
      <c r="L18" s="603"/>
      <c r="M18" s="603"/>
      <c r="N18" s="603"/>
    </row>
    <row r="19" spans="1:14" ht="27" customHeight="1">
      <c r="A19" s="352" t="s">
        <v>63</v>
      </c>
      <c r="B19" s="345" t="s">
        <v>64</v>
      </c>
      <c r="C19" s="604"/>
      <c r="D19" s="604"/>
      <c r="E19" s="603"/>
      <c r="F19" s="603"/>
      <c r="G19" s="603"/>
      <c r="H19" s="603"/>
      <c r="I19" s="603"/>
      <c r="J19" s="603"/>
      <c r="K19" s="603"/>
      <c r="L19" s="603"/>
      <c r="M19" s="603"/>
      <c r="N19" s="603"/>
    </row>
    <row r="20" spans="1:14" ht="27" customHeight="1">
      <c r="A20" s="352"/>
      <c r="B20" s="345" t="s">
        <v>78</v>
      </c>
      <c r="C20" s="604"/>
      <c r="D20" s="604"/>
      <c r="E20" s="603"/>
      <c r="F20" s="603"/>
      <c r="G20" s="603"/>
      <c r="H20" s="603"/>
      <c r="I20" s="603"/>
      <c r="J20" s="603"/>
      <c r="K20" s="603"/>
      <c r="L20" s="603"/>
      <c r="M20" s="603"/>
      <c r="N20" s="603"/>
    </row>
    <row r="21" spans="1:14" s="111" customFormat="1" ht="27" customHeight="1">
      <c r="A21" s="352" t="s">
        <v>73</v>
      </c>
      <c r="B21" s="345" t="s">
        <v>74</v>
      </c>
      <c r="C21" s="79"/>
      <c r="D21" s="79"/>
      <c r="E21" s="110"/>
      <c r="F21" s="110"/>
      <c r="G21" s="110"/>
      <c r="H21" s="110"/>
      <c r="I21" s="110"/>
      <c r="J21" s="110"/>
      <c r="K21" s="110"/>
      <c r="L21" s="110"/>
      <c r="M21" s="110"/>
      <c r="N21" s="110"/>
    </row>
    <row r="22" spans="1:14" s="111" customFormat="1" ht="27" customHeight="1">
      <c r="A22" s="352"/>
      <c r="B22" s="345" t="s">
        <v>78</v>
      </c>
      <c r="C22" s="79"/>
      <c r="D22" s="79"/>
      <c r="E22" s="110"/>
      <c r="F22" s="110"/>
      <c r="G22" s="110"/>
      <c r="H22" s="110"/>
      <c r="I22" s="110"/>
      <c r="J22" s="110"/>
      <c r="K22" s="110"/>
      <c r="L22" s="110"/>
      <c r="M22" s="110"/>
      <c r="N22" s="110"/>
    </row>
    <row r="23" spans="1:14" s="111" customFormat="1" ht="27" customHeight="1">
      <c r="A23" s="352" t="s">
        <v>75</v>
      </c>
      <c r="B23" s="345" t="s">
        <v>76</v>
      </c>
      <c r="C23" s="79"/>
      <c r="D23" s="79"/>
      <c r="E23" s="110"/>
      <c r="F23" s="110"/>
      <c r="G23" s="110"/>
      <c r="H23" s="110"/>
      <c r="I23" s="110"/>
      <c r="J23" s="110"/>
      <c r="K23" s="110"/>
      <c r="L23" s="110"/>
      <c r="M23" s="110"/>
      <c r="N23" s="110"/>
    </row>
    <row r="24" spans="1:14" s="111" customFormat="1" ht="27" customHeight="1">
      <c r="A24" s="352">
        <v>1</v>
      </c>
      <c r="B24" s="345" t="s">
        <v>189</v>
      </c>
      <c r="C24" s="79"/>
      <c r="D24" s="79"/>
      <c r="E24" s="110"/>
      <c r="F24" s="110"/>
      <c r="G24" s="110"/>
      <c r="H24" s="110"/>
      <c r="I24" s="110"/>
      <c r="J24" s="110"/>
      <c r="K24" s="110"/>
      <c r="L24" s="110"/>
      <c r="M24" s="110"/>
      <c r="N24" s="110"/>
    </row>
    <row r="25" spans="1:14" s="111" customFormat="1" ht="57.75" customHeight="1">
      <c r="A25" s="352"/>
      <c r="B25" s="97" t="s">
        <v>197</v>
      </c>
      <c r="C25" s="113" t="s">
        <v>198</v>
      </c>
      <c r="D25" s="79"/>
      <c r="E25" s="110"/>
      <c r="F25" s="110"/>
      <c r="G25" s="110"/>
      <c r="H25" s="110"/>
      <c r="I25" s="110"/>
      <c r="J25" s="110"/>
      <c r="K25" s="110"/>
      <c r="L25" s="110"/>
      <c r="M25" s="110"/>
      <c r="N25" s="110"/>
    </row>
    <row r="26" spans="1:14" ht="35.25" customHeight="1">
      <c r="A26" s="352" t="s">
        <v>95</v>
      </c>
      <c r="B26" s="345" t="s">
        <v>96</v>
      </c>
      <c r="C26" s="604"/>
      <c r="D26" s="604"/>
      <c r="E26" s="603"/>
      <c r="F26" s="603"/>
      <c r="G26" s="603"/>
      <c r="H26" s="603"/>
      <c r="I26" s="603"/>
      <c r="J26" s="603"/>
      <c r="K26" s="603"/>
      <c r="L26" s="603"/>
      <c r="M26" s="603"/>
      <c r="N26" s="603"/>
    </row>
    <row r="27" spans="1:14" ht="45" customHeight="1">
      <c r="A27" s="352"/>
      <c r="B27" s="289" t="s">
        <v>313</v>
      </c>
      <c r="C27" s="150" t="s">
        <v>314</v>
      </c>
      <c r="D27" s="604"/>
      <c r="E27" s="603"/>
      <c r="F27" s="603"/>
      <c r="G27" s="603"/>
      <c r="H27" s="603"/>
      <c r="I27" s="603"/>
      <c r="J27" s="603"/>
      <c r="K27" s="603"/>
      <c r="L27" s="603"/>
      <c r="M27" s="603"/>
      <c r="N27" s="603"/>
    </row>
    <row r="28" spans="1:14" ht="30" customHeight="1">
      <c r="A28" s="352">
        <v>1</v>
      </c>
      <c r="B28" s="211" t="s">
        <v>254</v>
      </c>
      <c r="C28" s="608"/>
      <c r="D28" s="608"/>
      <c r="E28" s="603"/>
      <c r="F28" s="603"/>
      <c r="G28" s="603"/>
      <c r="H28" s="603"/>
      <c r="I28" s="603"/>
      <c r="J28" s="603"/>
      <c r="K28" s="603"/>
      <c r="L28" s="603"/>
      <c r="M28" s="603"/>
      <c r="N28" s="603"/>
    </row>
    <row r="29" spans="1:14" ht="58.5" customHeight="1">
      <c r="A29" s="352"/>
      <c r="B29" s="741" t="s">
        <v>255</v>
      </c>
      <c r="C29" s="212" t="s">
        <v>256</v>
      </c>
      <c r="D29" s="212" t="s">
        <v>257</v>
      </c>
      <c r="E29" s="603"/>
      <c r="F29" s="603"/>
      <c r="G29" s="603"/>
      <c r="H29" s="603"/>
      <c r="I29" s="603"/>
      <c r="J29" s="603"/>
      <c r="K29" s="603"/>
      <c r="L29" s="603"/>
      <c r="M29" s="603"/>
      <c r="N29" s="603"/>
    </row>
    <row r="30" spans="1:14" ht="57.75" customHeight="1">
      <c r="A30" s="352"/>
      <c r="B30" s="741"/>
      <c r="C30" s="212" t="s">
        <v>258</v>
      </c>
      <c r="D30" s="212" t="s">
        <v>259</v>
      </c>
      <c r="E30" s="603"/>
      <c r="F30" s="603"/>
      <c r="G30" s="603"/>
      <c r="H30" s="603"/>
      <c r="I30" s="603"/>
      <c r="J30" s="603"/>
      <c r="K30" s="603"/>
      <c r="L30" s="603"/>
      <c r="M30" s="603"/>
      <c r="N30" s="603"/>
    </row>
    <row r="31" spans="1:14" ht="25.5" customHeight="1">
      <c r="A31" s="352" t="s">
        <v>99</v>
      </c>
      <c r="B31" s="345" t="s">
        <v>3</v>
      </c>
      <c r="C31" s="604"/>
      <c r="D31" s="604"/>
      <c r="E31" s="603"/>
      <c r="F31" s="603"/>
      <c r="G31" s="603"/>
      <c r="H31" s="603"/>
      <c r="I31" s="603"/>
      <c r="J31" s="603"/>
      <c r="K31" s="603"/>
      <c r="L31" s="603"/>
      <c r="M31" s="603"/>
      <c r="N31" s="603"/>
    </row>
    <row r="32" spans="1:14" s="610" customFormat="1" ht="26.25" customHeight="1">
      <c r="A32" s="139">
        <v>1</v>
      </c>
      <c r="B32" s="218" t="s">
        <v>176</v>
      </c>
      <c r="C32" s="602"/>
      <c r="D32" s="602"/>
      <c r="E32" s="609"/>
      <c r="F32" s="609"/>
      <c r="G32" s="609"/>
      <c r="H32" s="609"/>
      <c r="I32" s="609"/>
      <c r="J32" s="609"/>
      <c r="K32" s="609"/>
      <c r="L32" s="609"/>
      <c r="M32" s="609"/>
      <c r="N32" s="609"/>
    </row>
    <row r="33" spans="1:14" ht="89.25" customHeight="1">
      <c r="A33" s="108"/>
      <c r="B33" s="108" t="s">
        <v>181</v>
      </c>
      <c r="C33" s="578" t="s">
        <v>182</v>
      </c>
      <c r="D33" s="112" t="s">
        <v>183</v>
      </c>
      <c r="E33" s="603"/>
      <c r="F33" s="603"/>
      <c r="G33" s="603"/>
      <c r="H33" s="603"/>
      <c r="I33" s="603"/>
      <c r="J33" s="603"/>
      <c r="K33" s="603"/>
      <c r="L33" s="603"/>
      <c r="M33" s="603"/>
      <c r="N33" s="603"/>
    </row>
    <row r="34" spans="1:14" s="610" customFormat="1" ht="26.25" customHeight="1">
      <c r="A34" s="138">
        <v>2</v>
      </c>
      <c r="B34" s="136" t="s">
        <v>106</v>
      </c>
      <c r="C34" s="217"/>
      <c r="D34" s="218"/>
      <c r="E34" s="609"/>
      <c r="F34" s="609"/>
      <c r="G34" s="609"/>
      <c r="H34" s="609"/>
      <c r="I34" s="609"/>
      <c r="J34" s="609"/>
      <c r="K34" s="609"/>
      <c r="L34" s="609"/>
      <c r="M34" s="609"/>
      <c r="N34" s="609"/>
    </row>
    <row r="35" spans="1:14" ht="98.25" customHeight="1">
      <c r="A35" s="108"/>
      <c r="B35" s="289" t="s">
        <v>276</v>
      </c>
      <c r="C35" s="300"/>
      <c r="D35" s="300" t="s">
        <v>277</v>
      </c>
      <c r="E35" s="603"/>
      <c r="F35" s="603"/>
      <c r="G35" s="603"/>
      <c r="H35" s="603"/>
      <c r="I35" s="603"/>
      <c r="J35" s="603"/>
      <c r="K35" s="603"/>
      <c r="L35" s="603"/>
      <c r="M35" s="603"/>
      <c r="N35" s="603"/>
    </row>
    <row r="36" spans="1:14" ht="25.5" customHeight="1">
      <c r="A36" s="138">
        <v>3</v>
      </c>
      <c r="B36" s="136" t="s">
        <v>189</v>
      </c>
      <c r="C36" s="137"/>
      <c r="D36" s="136"/>
      <c r="E36" s="603"/>
      <c r="F36" s="603"/>
      <c r="G36" s="603"/>
      <c r="H36" s="603"/>
      <c r="I36" s="603"/>
      <c r="J36" s="603"/>
    </row>
    <row r="37" spans="1:14" ht="25.5" customHeight="1">
      <c r="A37" s="353"/>
      <c r="B37" s="604" t="s">
        <v>199</v>
      </c>
      <c r="C37" s="735" t="s">
        <v>200</v>
      </c>
      <c r="D37" s="607"/>
      <c r="E37" s="603"/>
      <c r="F37" s="603"/>
      <c r="G37" s="603"/>
      <c r="H37" s="603"/>
      <c r="I37" s="603"/>
      <c r="J37" s="603"/>
    </row>
    <row r="38" spans="1:14" ht="39.75" customHeight="1">
      <c r="A38" s="353"/>
      <c r="B38" s="90" t="s">
        <v>201</v>
      </c>
      <c r="C38" s="735"/>
      <c r="D38" s="607"/>
      <c r="E38" s="603"/>
      <c r="F38" s="603"/>
      <c r="G38" s="603"/>
      <c r="H38" s="603"/>
      <c r="I38" s="603"/>
      <c r="J38" s="603"/>
    </row>
    <row r="39" spans="1:14" ht="52.5" customHeight="1">
      <c r="A39" s="353"/>
      <c r="B39" s="577" t="s">
        <v>202</v>
      </c>
      <c r="C39" s="735"/>
      <c r="D39" s="607"/>
      <c r="E39" s="603"/>
      <c r="F39" s="603"/>
      <c r="G39" s="603"/>
      <c r="H39" s="603"/>
      <c r="I39" s="603"/>
      <c r="J39" s="603"/>
    </row>
    <row r="40" spans="1:14" ht="25.5" customHeight="1">
      <c r="A40" s="353"/>
      <c r="B40" s="611" t="s">
        <v>203</v>
      </c>
      <c r="C40" s="735"/>
      <c r="D40" s="607"/>
      <c r="E40" s="603"/>
      <c r="F40" s="603"/>
      <c r="G40" s="603"/>
      <c r="H40" s="603"/>
      <c r="I40" s="603"/>
      <c r="J40" s="603"/>
    </row>
    <row r="41" spans="1:14" ht="25.5" customHeight="1">
      <c r="A41" s="353"/>
      <c r="B41" s="611" t="s">
        <v>204</v>
      </c>
      <c r="C41" s="735"/>
      <c r="D41" s="607"/>
      <c r="E41" s="603"/>
      <c r="F41" s="603"/>
      <c r="G41" s="603"/>
      <c r="H41" s="603"/>
      <c r="I41" s="603"/>
      <c r="J41" s="603"/>
    </row>
    <row r="42" spans="1:14" ht="25.5" customHeight="1">
      <c r="A42" s="353"/>
      <c r="B42" s="611" t="s">
        <v>205</v>
      </c>
      <c r="C42" s="735"/>
      <c r="D42" s="607"/>
      <c r="E42" s="603"/>
      <c r="F42" s="603"/>
      <c r="G42" s="603"/>
      <c r="H42" s="603"/>
      <c r="I42" s="603"/>
      <c r="J42" s="603"/>
    </row>
    <row r="43" spans="1:14" ht="25.5" customHeight="1">
      <c r="A43" s="353"/>
      <c r="B43" s="611" t="s">
        <v>206</v>
      </c>
      <c r="C43" s="735"/>
      <c r="D43" s="607"/>
      <c r="E43" s="603"/>
      <c r="F43" s="603"/>
      <c r="G43" s="603"/>
      <c r="H43" s="603"/>
      <c r="I43" s="603"/>
      <c r="J43" s="603"/>
    </row>
    <row r="44" spans="1:14" ht="42" customHeight="1">
      <c r="A44" s="353"/>
      <c r="B44" s="577" t="s">
        <v>207</v>
      </c>
      <c r="C44" s="735"/>
      <c r="D44" s="607"/>
      <c r="E44" s="603"/>
      <c r="F44" s="603"/>
      <c r="G44" s="603"/>
      <c r="H44" s="603"/>
      <c r="I44" s="603"/>
      <c r="J44" s="603"/>
    </row>
    <row r="45" spans="1:14" ht="55.5" customHeight="1">
      <c r="A45" s="353"/>
      <c r="B45" s="577" t="s">
        <v>208</v>
      </c>
      <c r="C45" s="735"/>
      <c r="D45" s="607"/>
      <c r="E45" s="603"/>
      <c r="F45" s="603"/>
      <c r="G45" s="603"/>
      <c r="H45" s="603"/>
      <c r="I45" s="603"/>
      <c r="J45" s="603"/>
    </row>
    <row r="46" spans="1:14" ht="25.5" customHeight="1">
      <c r="A46" s="353"/>
      <c r="B46" s="611" t="s">
        <v>209</v>
      </c>
      <c r="C46" s="735"/>
      <c r="D46" s="607"/>
      <c r="E46" s="603"/>
      <c r="F46" s="603"/>
      <c r="G46" s="603"/>
      <c r="H46" s="603"/>
      <c r="I46" s="603"/>
      <c r="J46" s="603"/>
    </row>
    <row r="47" spans="1:14" ht="25.5" customHeight="1">
      <c r="A47" s="353"/>
      <c r="B47" s="611" t="s">
        <v>210</v>
      </c>
      <c r="C47" s="735"/>
      <c r="D47" s="607"/>
      <c r="E47" s="603"/>
      <c r="F47" s="603"/>
      <c r="G47" s="603"/>
      <c r="H47" s="603"/>
      <c r="I47" s="603"/>
      <c r="J47" s="603"/>
    </row>
    <row r="48" spans="1:14" ht="25.5" customHeight="1">
      <c r="A48" s="353"/>
      <c r="B48" s="611" t="s">
        <v>211</v>
      </c>
      <c r="C48" s="735" t="s">
        <v>200</v>
      </c>
      <c r="D48" s="607"/>
      <c r="E48" s="603"/>
      <c r="F48" s="603"/>
      <c r="G48" s="603"/>
      <c r="H48" s="603"/>
      <c r="I48" s="603"/>
      <c r="J48" s="603"/>
    </row>
    <row r="49" spans="1:10" ht="36" customHeight="1">
      <c r="A49" s="353"/>
      <c r="B49" s="611" t="s">
        <v>212</v>
      </c>
      <c r="C49" s="735"/>
      <c r="D49" s="607"/>
      <c r="E49" s="603"/>
      <c r="F49" s="603"/>
      <c r="G49" s="603"/>
      <c r="H49" s="603"/>
      <c r="I49" s="603"/>
      <c r="J49" s="603"/>
    </row>
    <row r="50" spans="1:10" ht="25.5" customHeight="1">
      <c r="A50" s="353"/>
      <c r="B50" s="611" t="s">
        <v>213</v>
      </c>
      <c r="C50" s="735"/>
      <c r="D50" s="607"/>
      <c r="E50" s="603"/>
      <c r="F50" s="603"/>
      <c r="G50" s="603"/>
      <c r="H50" s="603"/>
      <c r="I50" s="603"/>
      <c r="J50" s="603"/>
    </row>
    <row r="51" spans="1:10" ht="25.5" customHeight="1">
      <c r="A51" s="353"/>
      <c r="B51" s="611" t="s">
        <v>214</v>
      </c>
      <c r="C51" s="735"/>
      <c r="D51" s="607"/>
      <c r="E51" s="603"/>
      <c r="F51" s="603"/>
      <c r="G51" s="603"/>
      <c r="H51" s="603"/>
      <c r="I51" s="603"/>
      <c r="J51" s="603"/>
    </row>
    <row r="52" spans="1:10" ht="25.5" customHeight="1">
      <c r="A52" s="353"/>
      <c r="B52" s="611" t="s">
        <v>215</v>
      </c>
      <c r="C52" s="735"/>
      <c r="D52" s="607"/>
      <c r="E52" s="603"/>
      <c r="F52" s="603"/>
      <c r="G52" s="603"/>
      <c r="H52" s="603"/>
      <c r="I52" s="603"/>
      <c r="J52" s="603"/>
    </row>
    <row r="53" spans="1:10" ht="25.5" customHeight="1">
      <c r="A53" s="353"/>
      <c r="B53" s="611" t="s">
        <v>216</v>
      </c>
      <c r="C53" s="735"/>
      <c r="D53" s="607"/>
      <c r="E53" s="603"/>
      <c r="F53" s="603"/>
      <c r="G53" s="603"/>
      <c r="H53" s="603"/>
      <c r="I53" s="603"/>
      <c r="J53" s="603"/>
    </row>
    <row r="54" spans="1:10" ht="25.5" customHeight="1">
      <c r="A54" s="353"/>
      <c r="B54" s="611" t="s">
        <v>217</v>
      </c>
      <c r="C54" s="735"/>
      <c r="D54" s="607"/>
      <c r="E54" s="603"/>
      <c r="F54" s="603"/>
      <c r="G54" s="603"/>
      <c r="H54" s="603"/>
      <c r="I54" s="603"/>
      <c r="J54" s="603"/>
    </row>
    <row r="55" spans="1:10" ht="25.5" customHeight="1">
      <c r="A55" s="353"/>
      <c r="B55" s="611" t="s">
        <v>218</v>
      </c>
      <c r="C55" s="735"/>
      <c r="D55" s="607"/>
      <c r="E55" s="603"/>
      <c r="F55" s="603"/>
      <c r="G55" s="603"/>
      <c r="H55" s="603"/>
      <c r="I55" s="603"/>
      <c r="J55" s="603"/>
    </row>
    <row r="56" spans="1:10" ht="25.5" customHeight="1">
      <c r="A56" s="353"/>
      <c r="B56" s="611" t="s">
        <v>219</v>
      </c>
      <c r="C56" s="735"/>
      <c r="D56" s="607"/>
      <c r="E56" s="603"/>
      <c r="F56" s="603"/>
      <c r="G56" s="603"/>
      <c r="H56" s="603"/>
      <c r="I56" s="603"/>
      <c r="J56" s="603"/>
    </row>
    <row r="57" spans="1:10" ht="24.75" customHeight="1">
      <c r="A57" s="353"/>
      <c r="B57" s="618" t="s">
        <v>220</v>
      </c>
      <c r="C57" s="735"/>
      <c r="D57" s="607"/>
      <c r="E57" s="603"/>
      <c r="F57" s="603"/>
      <c r="G57" s="603"/>
      <c r="H57" s="603"/>
      <c r="I57" s="603"/>
      <c r="J57" s="603"/>
    </row>
    <row r="58" spans="1:10" ht="25.5" customHeight="1">
      <c r="A58" s="353"/>
      <c r="B58" s="611" t="s">
        <v>221</v>
      </c>
      <c r="C58" s="735"/>
      <c r="D58" s="607"/>
      <c r="E58" s="603"/>
      <c r="F58" s="603"/>
      <c r="G58" s="603"/>
      <c r="H58" s="603"/>
      <c r="I58" s="603"/>
      <c r="J58" s="603"/>
    </row>
    <row r="59" spans="1:10" ht="24.75" customHeight="1">
      <c r="A59" s="353"/>
      <c r="B59" s="618" t="s">
        <v>222</v>
      </c>
      <c r="C59" s="735"/>
      <c r="D59" s="607"/>
      <c r="E59" s="603"/>
      <c r="F59" s="603"/>
      <c r="G59" s="603"/>
      <c r="H59" s="603"/>
      <c r="I59" s="603"/>
      <c r="J59" s="603"/>
    </row>
    <row r="60" spans="1:10" ht="15">
      <c r="A60" s="603"/>
      <c r="B60" s="603"/>
      <c r="C60" s="603"/>
      <c r="D60" s="603"/>
      <c r="E60" s="603"/>
      <c r="F60" s="603"/>
      <c r="G60" s="603"/>
      <c r="H60" s="603"/>
      <c r="I60" s="603"/>
      <c r="J60" s="603"/>
    </row>
    <row r="61" spans="1:10" ht="15">
      <c r="A61" s="603"/>
      <c r="B61" s="603"/>
      <c r="C61" s="603"/>
      <c r="D61" s="603"/>
      <c r="E61" s="603"/>
      <c r="F61" s="603"/>
      <c r="G61" s="603"/>
      <c r="H61" s="603"/>
      <c r="I61" s="603"/>
      <c r="J61" s="603"/>
    </row>
    <row r="62" spans="1:10" ht="15">
      <c r="A62" s="603"/>
      <c r="B62" s="603"/>
      <c r="C62" s="603"/>
      <c r="D62" s="603"/>
      <c r="E62" s="603"/>
      <c r="F62" s="603"/>
      <c r="G62" s="603"/>
      <c r="H62" s="603"/>
      <c r="I62" s="603"/>
      <c r="J62" s="603"/>
    </row>
    <row r="63" spans="1:10" ht="15">
      <c r="A63" s="603"/>
      <c r="B63" s="603"/>
      <c r="C63" s="603"/>
      <c r="D63" s="603"/>
      <c r="E63" s="603"/>
      <c r="F63" s="603"/>
      <c r="G63" s="603"/>
      <c r="H63" s="603"/>
      <c r="I63" s="603"/>
      <c r="J63" s="603"/>
    </row>
    <row r="64" spans="1:10" ht="15">
      <c r="A64" s="603"/>
      <c r="B64" s="603"/>
      <c r="C64" s="603"/>
      <c r="D64" s="603"/>
      <c r="E64" s="603"/>
      <c r="F64" s="603"/>
      <c r="G64" s="603"/>
      <c r="H64" s="603"/>
      <c r="I64" s="603"/>
      <c r="J64" s="603"/>
    </row>
    <row r="65" spans="1:10" s="111" customFormat="1" ht="15">
      <c r="A65" s="110"/>
      <c r="B65" s="110"/>
      <c r="C65" s="110"/>
      <c r="D65" s="110"/>
      <c r="E65" s="110"/>
      <c r="F65" s="110"/>
      <c r="G65" s="110"/>
      <c r="H65" s="110"/>
      <c r="I65" s="110"/>
      <c r="J65" s="110"/>
    </row>
    <row r="66" spans="1:10" s="111" customFormat="1" ht="15">
      <c r="A66" s="110"/>
      <c r="B66" s="110"/>
      <c r="C66" s="110"/>
      <c r="D66" s="110"/>
      <c r="E66" s="110"/>
      <c r="F66" s="110"/>
      <c r="G66" s="110"/>
      <c r="H66" s="110"/>
      <c r="I66" s="110"/>
      <c r="J66" s="110"/>
    </row>
    <row r="67" spans="1:10" ht="15">
      <c r="A67" s="603"/>
      <c r="B67" s="603"/>
      <c r="C67" s="603"/>
      <c r="D67" s="603"/>
      <c r="E67" s="603"/>
      <c r="F67" s="603"/>
      <c r="G67" s="603"/>
      <c r="H67" s="603"/>
      <c r="I67" s="603"/>
      <c r="J67" s="603"/>
    </row>
    <row r="68" spans="1:10" s="111" customFormat="1" ht="15">
      <c r="A68" s="110"/>
      <c r="B68" s="110"/>
      <c r="C68" s="110"/>
      <c r="D68" s="110"/>
      <c r="E68" s="110"/>
      <c r="F68" s="110"/>
      <c r="G68" s="110"/>
      <c r="H68" s="110"/>
      <c r="I68" s="110"/>
      <c r="J68" s="110"/>
    </row>
    <row r="69" spans="1:10" s="111" customFormat="1" ht="15">
      <c r="A69" s="110"/>
      <c r="B69" s="110"/>
      <c r="C69" s="110"/>
      <c r="D69" s="110"/>
      <c r="E69" s="110"/>
      <c r="F69" s="110"/>
      <c r="G69" s="110"/>
      <c r="H69" s="110"/>
      <c r="I69" s="110"/>
      <c r="J69" s="110"/>
    </row>
    <row r="70" spans="1:10" ht="15">
      <c r="A70" s="603"/>
      <c r="B70" s="603"/>
      <c r="C70" s="603"/>
      <c r="D70" s="603"/>
      <c r="E70" s="603"/>
      <c r="F70" s="603"/>
      <c r="G70" s="603"/>
      <c r="H70" s="603"/>
      <c r="I70" s="603"/>
      <c r="J70" s="603"/>
    </row>
    <row r="71" spans="1:10" ht="15">
      <c r="A71" s="603"/>
      <c r="B71" s="603"/>
      <c r="C71" s="603"/>
      <c r="D71" s="603"/>
      <c r="E71" s="603"/>
      <c r="F71" s="603"/>
      <c r="G71" s="603"/>
      <c r="H71" s="603"/>
      <c r="I71" s="603"/>
      <c r="J71" s="603"/>
    </row>
    <row r="72" spans="1:10" ht="15">
      <c r="A72" s="603"/>
      <c r="B72" s="603"/>
      <c r="C72" s="603"/>
      <c r="D72" s="603"/>
      <c r="E72" s="603"/>
      <c r="F72" s="603"/>
      <c r="G72" s="603"/>
      <c r="H72" s="603"/>
      <c r="I72" s="603"/>
      <c r="J72" s="603"/>
    </row>
    <row r="73" spans="1:10" ht="15">
      <c r="A73" s="603"/>
      <c r="B73" s="603"/>
      <c r="C73" s="603"/>
      <c r="D73" s="603"/>
      <c r="E73" s="603"/>
      <c r="F73" s="603"/>
      <c r="G73" s="603"/>
      <c r="H73" s="603"/>
      <c r="I73" s="603"/>
      <c r="J73" s="603"/>
    </row>
    <row r="74" spans="1:10" ht="15">
      <c r="A74" s="603"/>
      <c r="B74" s="603"/>
      <c r="C74" s="603"/>
      <c r="D74" s="603"/>
      <c r="E74" s="603"/>
      <c r="F74" s="603"/>
      <c r="G74" s="603"/>
      <c r="H74" s="603"/>
      <c r="I74" s="603"/>
      <c r="J74" s="603"/>
    </row>
    <row r="75" spans="1:10" ht="15">
      <c r="A75" s="603"/>
      <c r="B75" s="603"/>
      <c r="C75" s="603"/>
      <c r="D75" s="603"/>
      <c r="E75" s="603"/>
      <c r="F75" s="603"/>
      <c r="G75" s="603"/>
      <c r="H75" s="603"/>
      <c r="I75" s="603"/>
      <c r="J75" s="603"/>
    </row>
    <row r="76" spans="1:10" ht="15">
      <c r="A76" s="603"/>
      <c r="B76" s="603"/>
      <c r="C76" s="603"/>
      <c r="D76" s="603"/>
      <c r="E76" s="603"/>
      <c r="F76" s="603"/>
      <c r="G76" s="603"/>
      <c r="H76" s="603"/>
      <c r="I76" s="603"/>
      <c r="J76" s="603"/>
    </row>
    <row r="77" spans="1:10" ht="15">
      <c r="A77" s="603"/>
      <c r="B77" s="603"/>
      <c r="C77" s="603"/>
      <c r="D77" s="603"/>
      <c r="E77" s="603"/>
      <c r="F77" s="603"/>
      <c r="G77" s="603"/>
      <c r="H77" s="603"/>
      <c r="I77" s="603"/>
      <c r="J77" s="603"/>
    </row>
    <row r="78" spans="1:10" ht="15">
      <c r="A78" s="603"/>
      <c r="B78" s="603"/>
      <c r="C78" s="603"/>
      <c r="D78" s="603"/>
      <c r="E78" s="603"/>
      <c r="F78" s="603"/>
      <c r="G78" s="603"/>
      <c r="H78" s="603"/>
      <c r="I78" s="603"/>
      <c r="J78" s="603"/>
    </row>
    <row r="79" spans="1:10" ht="15">
      <c r="A79" s="603"/>
      <c r="B79" s="603"/>
      <c r="C79" s="603"/>
      <c r="D79" s="603"/>
      <c r="E79" s="603"/>
      <c r="F79" s="603"/>
      <c r="G79" s="603"/>
      <c r="H79" s="603"/>
      <c r="I79" s="603"/>
      <c r="J79" s="603"/>
    </row>
    <row r="80" spans="1:10" ht="15">
      <c r="A80" s="603"/>
      <c r="B80" s="603"/>
      <c r="C80" s="603"/>
      <c r="D80" s="603"/>
      <c r="E80" s="603"/>
      <c r="F80" s="603"/>
      <c r="G80" s="603"/>
      <c r="H80" s="603"/>
      <c r="I80" s="603"/>
      <c r="J80" s="603"/>
    </row>
    <row r="81" spans="1:10" ht="15">
      <c r="A81" s="603"/>
      <c r="B81" s="603"/>
      <c r="C81" s="603"/>
      <c r="D81" s="603"/>
      <c r="E81" s="603"/>
      <c r="F81" s="603"/>
      <c r="G81" s="603"/>
      <c r="H81" s="603"/>
      <c r="I81" s="603"/>
      <c r="J81" s="603"/>
    </row>
    <row r="82" spans="1:10" ht="15">
      <c r="A82" s="603"/>
      <c r="B82" s="603"/>
      <c r="C82" s="603"/>
      <c r="D82" s="603"/>
      <c r="E82" s="603"/>
      <c r="F82" s="603"/>
      <c r="G82" s="603"/>
      <c r="H82" s="603"/>
      <c r="I82" s="603"/>
      <c r="J82" s="603"/>
    </row>
    <row r="83" spans="1:10" ht="15">
      <c r="A83" s="603"/>
      <c r="B83" s="603"/>
      <c r="C83" s="603"/>
      <c r="D83" s="603"/>
      <c r="E83" s="603"/>
      <c r="F83" s="603"/>
      <c r="G83" s="603"/>
      <c r="H83" s="603"/>
      <c r="I83" s="603"/>
      <c r="J83" s="603"/>
    </row>
    <row r="84" spans="1:10" ht="15">
      <c r="A84" s="603"/>
      <c r="B84" s="603"/>
      <c r="C84" s="603"/>
      <c r="D84" s="603"/>
      <c r="E84" s="603"/>
      <c r="F84" s="603"/>
      <c r="G84" s="603"/>
      <c r="H84" s="603"/>
      <c r="I84" s="603"/>
      <c r="J84" s="603"/>
    </row>
    <row r="85" spans="1:10" ht="15">
      <c r="A85" s="603"/>
      <c r="B85" s="603"/>
      <c r="C85" s="603"/>
      <c r="D85" s="603"/>
      <c r="E85" s="603"/>
      <c r="F85" s="603"/>
      <c r="G85" s="603"/>
      <c r="H85" s="603"/>
      <c r="I85" s="603"/>
      <c r="J85" s="603"/>
    </row>
    <row r="86" spans="1:10" ht="15">
      <c r="A86" s="603"/>
      <c r="B86" s="603"/>
      <c r="C86" s="603"/>
      <c r="D86" s="603"/>
      <c r="E86" s="603"/>
      <c r="F86" s="603"/>
      <c r="G86" s="603"/>
      <c r="H86" s="603"/>
      <c r="I86" s="603"/>
      <c r="J86" s="603"/>
    </row>
    <row r="87" spans="1:10" ht="15">
      <c r="A87" s="603"/>
      <c r="B87" s="603"/>
      <c r="C87" s="603"/>
      <c r="D87" s="603"/>
      <c r="E87" s="603"/>
      <c r="F87" s="603"/>
      <c r="G87" s="603"/>
      <c r="H87" s="603"/>
      <c r="I87" s="603"/>
      <c r="J87" s="603"/>
    </row>
    <row r="88" spans="1:10" ht="15">
      <c r="A88" s="603"/>
      <c r="B88" s="603"/>
      <c r="C88" s="603"/>
      <c r="D88" s="603"/>
      <c r="E88" s="603"/>
      <c r="F88" s="603"/>
      <c r="G88" s="603"/>
      <c r="H88" s="603"/>
      <c r="I88" s="603"/>
      <c r="J88" s="603"/>
    </row>
    <row r="89" spans="1:10" ht="15">
      <c r="A89" s="603"/>
      <c r="B89" s="603"/>
      <c r="C89" s="603"/>
      <c r="D89" s="603"/>
      <c r="E89" s="603"/>
      <c r="F89" s="603"/>
      <c r="G89" s="603"/>
      <c r="H89" s="603"/>
      <c r="I89" s="603"/>
      <c r="J89" s="603"/>
    </row>
    <row r="90" spans="1:10" s="111" customFormat="1" ht="15">
      <c r="A90" s="110"/>
      <c r="B90" s="110"/>
      <c r="C90" s="110"/>
      <c r="D90" s="110"/>
      <c r="E90" s="110"/>
      <c r="F90" s="110"/>
      <c r="G90" s="110"/>
      <c r="H90" s="110"/>
      <c r="I90" s="110"/>
      <c r="J90" s="110"/>
    </row>
    <row r="91" spans="1:10" s="111" customFormat="1" ht="15">
      <c r="A91" s="110"/>
      <c r="B91" s="110"/>
      <c r="C91" s="110"/>
      <c r="D91" s="110"/>
      <c r="E91" s="110"/>
      <c r="F91" s="110"/>
      <c r="G91" s="110"/>
      <c r="H91" s="110"/>
      <c r="I91" s="110"/>
      <c r="J91" s="110"/>
    </row>
    <row r="92" spans="1:10" s="111" customFormat="1" ht="15">
      <c r="A92" s="110"/>
      <c r="B92" s="110"/>
      <c r="C92" s="110"/>
      <c r="D92" s="110"/>
      <c r="E92" s="110"/>
      <c r="F92" s="110"/>
      <c r="G92" s="110"/>
      <c r="H92" s="110"/>
      <c r="I92" s="110"/>
      <c r="J92" s="110"/>
    </row>
    <row r="93" spans="1:10" s="111" customFormat="1" ht="15">
      <c r="A93" s="110"/>
      <c r="B93" s="110"/>
      <c r="C93" s="110"/>
      <c r="D93" s="110"/>
      <c r="E93" s="110"/>
      <c r="F93" s="110"/>
      <c r="G93" s="110"/>
      <c r="H93" s="110"/>
      <c r="I93" s="110"/>
      <c r="J93" s="110"/>
    </row>
    <row r="94" spans="1:10" s="111" customFormat="1" ht="15">
      <c r="A94" s="110"/>
      <c r="B94" s="110"/>
      <c r="C94" s="110"/>
      <c r="D94" s="110"/>
      <c r="E94" s="110"/>
      <c r="F94" s="110"/>
      <c r="G94" s="110"/>
      <c r="H94" s="110"/>
      <c r="I94" s="110"/>
      <c r="J94" s="110"/>
    </row>
    <row r="95" spans="1:10" s="111" customFormat="1" ht="15">
      <c r="A95" s="110"/>
      <c r="B95" s="110"/>
      <c r="C95" s="110"/>
      <c r="D95" s="110"/>
      <c r="E95" s="110"/>
      <c r="F95" s="110"/>
      <c r="G95" s="110"/>
      <c r="H95" s="110"/>
      <c r="I95" s="110"/>
      <c r="J95" s="110"/>
    </row>
    <row r="96" spans="1:10" s="111" customFormat="1" ht="15">
      <c r="A96" s="110"/>
      <c r="B96" s="110"/>
      <c r="C96" s="110"/>
      <c r="D96" s="110"/>
      <c r="E96" s="110"/>
      <c r="F96" s="110"/>
      <c r="G96" s="110"/>
      <c r="H96" s="110"/>
      <c r="I96" s="110"/>
      <c r="J96" s="110"/>
    </row>
    <row r="97" spans="1:10" s="111" customFormat="1" ht="15">
      <c r="A97" s="110"/>
      <c r="B97" s="110"/>
      <c r="C97" s="110"/>
      <c r="D97" s="110"/>
      <c r="E97" s="110"/>
      <c r="F97" s="110"/>
      <c r="G97" s="110"/>
      <c r="H97" s="110"/>
      <c r="I97" s="110"/>
      <c r="J97" s="110"/>
    </row>
    <row r="98" spans="1:10" ht="15">
      <c r="A98" s="603"/>
      <c r="B98" s="603"/>
      <c r="C98" s="603"/>
      <c r="D98" s="603"/>
      <c r="E98" s="603"/>
      <c r="F98" s="603"/>
      <c r="G98" s="603"/>
      <c r="H98" s="603"/>
      <c r="I98" s="603"/>
      <c r="J98" s="603"/>
    </row>
    <row r="99" spans="1:10" ht="15">
      <c r="A99" s="603"/>
      <c r="B99" s="603"/>
      <c r="C99" s="603"/>
      <c r="D99" s="603"/>
      <c r="E99" s="603"/>
      <c r="F99" s="603"/>
      <c r="G99" s="603"/>
      <c r="H99" s="603"/>
      <c r="I99" s="603"/>
      <c r="J99" s="603"/>
    </row>
    <row r="100" spans="1:10" ht="15">
      <c r="A100" s="603"/>
      <c r="B100" s="603"/>
      <c r="C100" s="603"/>
      <c r="D100" s="603"/>
      <c r="E100" s="603"/>
      <c r="F100" s="603"/>
      <c r="G100" s="603"/>
      <c r="H100" s="603"/>
      <c r="I100" s="603"/>
      <c r="J100" s="603"/>
    </row>
    <row r="101" spans="1:10" ht="15">
      <c r="A101" s="603"/>
      <c r="B101" s="603"/>
      <c r="C101" s="603"/>
      <c r="D101" s="603"/>
      <c r="E101" s="603"/>
      <c r="F101" s="603"/>
      <c r="G101" s="603"/>
      <c r="H101" s="603"/>
      <c r="I101" s="603"/>
      <c r="J101" s="603"/>
    </row>
    <row r="102" spans="1:10" ht="21" customHeight="1">
      <c r="A102" s="603"/>
      <c r="B102" s="603"/>
      <c r="C102" s="603"/>
      <c r="D102" s="603"/>
      <c r="E102" s="603"/>
      <c r="F102" s="603"/>
      <c r="G102" s="603"/>
      <c r="H102" s="603"/>
      <c r="I102" s="603"/>
      <c r="J102" s="603"/>
    </row>
    <row r="103" spans="1:10" ht="15">
      <c r="A103" s="603"/>
      <c r="B103" s="603"/>
      <c r="C103" s="603"/>
      <c r="D103" s="603"/>
      <c r="E103" s="603"/>
      <c r="F103" s="603"/>
      <c r="G103" s="603"/>
      <c r="H103" s="603"/>
      <c r="I103" s="603"/>
      <c r="J103" s="603"/>
    </row>
    <row r="104" spans="1:10" ht="15">
      <c r="A104" s="603"/>
      <c r="B104" s="603"/>
      <c r="C104" s="603"/>
      <c r="D104" s="603"/>
      <c r="E104" s="603"/>
      <c r="F104" s="603"/>
      <c r="G104" s="603"/>
      <c r="H104" s="603"/>
      <c r="I104" s="603"/>
      <c r="J104" s="603"/>
    </row>
    <row r="105" spans="1:10" ht="47.25" customHeight="1">
      <c r="A105" s="603"/>
      <c r="B105" s="603"/>
      <c r="C105" s="603"/>
      <c r="D105" s="603"/>
      <c r="E105" s="603"/>
      <c r="F105" s="603"/>
      <c r="G105" s="603"/>
      <c r="H105" s="603"/>
      <c r="I105" s="603"/>
      <c r="J105" s="603"/>
    </row>
    <row r="106" spans="1:10" ht="15">
      <c r="A106" s="603"/>
      <c r="B106" s="603"/>
      <c r="C106" s="603"/>
      <c r="D106" s="603"/>
      <c r="E106" s="603"/>
      <c r="F106" s="603"/>
      <c r="G106" s="603"/>
      <c r="H106" s="603"/>
      <c r="I106" s="603"/>
      <c r="J106" s="603"/>
    </row>
    <row r="107" spans="1:10" ht="15">
      <c r="A107" s="603"/>
      <c r="B107" s="603"/>
      <c r="C107" s="603"/>
      <c r="D107" s="603"/>
      <c r="E107" s="603"/>
      <c r="F107" s="603"/>
      <c r="G107" s="603"/>
      <c r="H107" s="603"/>
      <c r="I107" s="603"/>
      <c r="J107" s="603"/>
    </row>
    <row r="108" spans="1:10" ht="15">
      <c r="A108" s="603"/>
      <c r="B108" s="603"/>
      <c r="C108" s="603"/>
      <c r="D108" s="603"/>
      <c r="E108" s="603"/>
      <c r="F108" s="603"/>
      <c r="G108" s="603"/>
      <c r="H108" s="603"/>
      <c r="I108" s="603"/>
      <c r="J108" s="603"/>
    </row>
    <row r="109" spans="1:10" ht="15">
      <c r="A109" s="603"/>
      <c r="B109" s="603"/>
      <c r="C109" s="603"/>
      <c r="D109" s="603"/>
      <c r="E109" s="603"/>
      <c r="F109" s="603"/>
      <c r="G109" s="603"/>
      <c r="H109" s="603"/>
      <c r="I109" s="603"/>
      <c r="J109" s="603"/>
    </row>
    <row r="110" spans="1:10" ht="15">
      <c r="A110" s="603"/>
      <c r="B110" s="603"/>
      <c r="C110" s="603"/>
      <c r="D110" s="603"/>
      <c r="E110" s="603"/>
      <c r="F110" s="603"/>
      <c r="G110" s="603"/>
      <c r="H110" s="603"/>
      <c r="I110" s="603"/>
      <c r="J110" s="603"/>
    </row>
    <row r="111" spans="1:10" ht="15">
      <c r="A111" s="603"/>
      <c r="B111" s="603"/>
      <c r="C111" s="603"/>
      <c r="D111" s="603"/>
      <c r="E111" s="603"/>
      <c r="F111" s="603"/>
      <c r="G111" s="603"/>
      <c r="H111" s="603"/>
      <c r="I111" s="603"/>
      <c r="J111" s="603"/>
    </row>
    <row r="112" spans="1:10" ht="15">
      <c r="A112" s="603"/>
      <c r="B112" s="603"/>
      <c r="C112" s="603"/>
      <c r="D112" s="603"/>
      <c r="E112" s="603"/>
      <c r="F112" s="603"/>
      <c r="G112" s="603"/>
      <c r="H112" s="603"/>
      <c r="I112" s="603"/>
      <c r="J112" s="603"/>
    </row>
    <row r="113" spans="1:10" s="111" customFormat="1" ht="15">
      <c r="A113" s="110"/>
      <c r="B113" s="110"/>
      <c r="C113" s="110"/>
      <c r="D113" s="110"/>
      <c r="E113" s="110"/>
      <c r="F113" s="110"/>
      <c r="G113" s="110"/>
      <c r="H113" s="110"/>
      <c r="I113" s="110"/>
      <c r="J113" s="110"/>
    </row>
    <row r="114" spans="1:10" ht="15">
      <c r="A114" s="603"/>
      <c r="B114" s="603"/>
      <c r="C114" s="603"/>
      <c r="D114" s="603"/>
      <c r="E114" s="603"/>
      <c r="F114" s="603"/>
      <c r="G114" s="603"/>
      <c r="H114" s="603"/>
      <c r="I114" s="603"/>
      <c r="J114" s="603"/>
    </row>
    <row r="115" spans="1:10" ht="15">
      <c r="A115" s="603"/>
      <c r="B115" s="603"/>
      <c r="C115" s="603"/>
      <c r="D115" s="603"/>
      <c r="E115" s="603"/>
      <c r="F115" s="603"/>
      <c r="G115" s="603"/>
      <c r="H115" s="603"/>
      <c r="I115" s="603"/>
      <c r="J115" s="603"/>
    </row>
    <row r="116" spans="1:10" ht="15">
      <c r="A116" s="603"/>
      <c r="B116" s="603"/>
      <c r="C116" s="603"/>
      <c r="D116" s="603"/>
      <c r="E116" s="603"/>
      <c r="F116" s="603"/>
      <c r="G116" s="603"/>
      <c r="H116" s="603"/>
      <c r="I116" s="603"/>
      <c r="J116" s="603"/>
    </row>
    <row r="117" spans="1:10" ht="15">
      <c r="A117" s="603"/>
      <c r="B117" s="603"/>
      <c r="C117" s="603"/>
      <c r="D117" s="603"/>
      <c r="E117" s="603"/>
      <c r="F117" s="603"/>
      <c r="G117" s="603"/>
      <c r="H117" s="603"/>
      <c r="I117" s="603"/>
      <c r="J117" s="603"/>
    </row>
    <row r="118" spans="1:10" ht="15">
      <c r="A118" s="603"/>
      <c r="B118" s="603"/>
      <c r="C118" s="603"/>
      <c r="D118" s="603"/>
      <c r="E118" s="603"/>
      <c r="F118" s="603"/>
      <c r="G118" s="603"/>
      <c r="H118" s="603"/>
      <c r="I118" s="603"/>
      <c r="J118" s="603"/>
    </row>
    <row r="119" spans="1:10" ht="15">
      <c r="A119" s="603"/>
      <c r="B119" s="603"/>
      <c r="C119" s="603"/>
      <c r="D119" s="603"/>
      <c r="E119" s="603"/>
      <c r="F119" s="603"/>
      <c r="G119" s="603"/>
      <c r="H119" s="603"/>
      <c r="I119" s="603"/>
      <c r="J119" s="603"/>
    </row>
    <row r="120" spans="1:10" ht="15">
      <c r="A120" s="603"/>
      <c r="B120" s="603"/>
      <c r="C120" s="603"/>
      <c r="D120" s="603"/>
      <c r="E120" s="603"/>
      <c r="F120" s="603"/>
      <c r="G120" s="603"/>
      <c r="H120" s="603"/>
      <c r="I120" s="603"/>
      <c r="J120" s="603"/>
    </row>
    <row r="121" spans="1:10" ht="15">
      <c r="A121" s="603"/>
      <c r="B121" s="603"/>
      <c r="C121" s="603"/>
      <c r="D121" s="603"/>
      <c r="E121" s="603"/>
      <c r="F121" s="603"/>
      <c r="G121" s="603"/>
      <c r="H121" s="603"/>
      <c r="I121" s="603"/>
      <c r="J121" s="603"/>
    </row>
    <row r="122" spans="1:10" ht="15">
      <c r="A122" s="603"/>
      <c r="B122" s="603"/>
      <c r="C122" s="603"/>
      <c r="D122" s="603"/>
      <c r="E122" s="603"/>
      <c r="F122" s="603"/>
      <c r="G122" s="603"/>
      <c r="H122" s="603"/>
      <c r="I122" s="603"/>
      <c r="J122" s="603"/>
    </row>
    <row r="123" spans="1:10" ht="15">
      <c r="A123" s="603"/>
      <c r="B123" s="603"/>
      <c r="C123" s="603"/>
      <c r="D123" s="603"/>
      <c r="E123" s="603"/>
      <c r="F123" s="603"/>
      <c r="G123" s="603"/>
      <c r="H123" s="603"/>
      <c r="I123" s="603"/>
      <c r="J123" s="603"/>
    </row>
    <row r="124" spans="1:10" ht="15">
      <c r="A124" s="603"/>
      <c r="B124" s="603"/>
      <c r="C124" s="603"/>
      <c r="D124" s="603"/>
      <c r="E124" s="603"/>
      <c r="F124" s="603"/>
      <c r="G124" s="603"/>
      <c r="H124" s="603"/>
      <c r="I124" s="603"/>
      <c r="J124" s="603"/>
    </row>
    <row r="125" spans="1:10" ht="15">
      <c r="A125" s="603"/>
      <c r="B125" s="603"/>
      <c r="C125" s="603"/>
      <c r="D125" s="603"/>
      <c r="E125" s="603"/>
      <c r="F125" s="603"/>
      <c r="G125" s="603"/>
      <c r="H125" s="603"/>
      <c r="I125" s="603"/>
      <c r="J125" s="603"/>
    </row>
    <row r="126" spans="1:10" ht="15">
      <c r="A126" s="603"/>
      <c r="B126" s="603"/>
      <c r="C126" s="603"/>
      <c r="D126" s="603"/>
      <c r="E126" s="603"/>
      <c r="F126" s="603"/>
      <c r="G126" s="603"/>
      <c r="H126" s="603"/>
      <c r="I126" s="603"/>
      <c r="J126" s="603"/>
    </row>
    <row r="127" spans="1:10" ht="15">
      <c r="A127" s="603"/>
      <c r="B127" s="603"/>
      <c r="C127" s="603"/>
      <c r="D127" s="603"/>
      <c r="E127" s="603"/>
      <c r="F127" s="603"/>
      <c r="G127" s="603"/>
      <c r="H127" s="603"/>
      <c r="I127" s="603"/>
      <c r="J127" s="603"/>
    </row>
    <row r="128" spans="1:10" ht="15">
      <c r="A128" s="603"/>
      <c r="B128" s="603"/>
      <c r="C128" s="603"/>
      <c r="D128" s="603"/>
      <c r="E128" s="603"/>
      <c r="F128" s="603"/>
      <c r="G128" s="603"/>
      <c r="H128" s="603"/>
      <c r="I128" s="603"/>
      <c r="J128" s="603"/>
    </row>
    <row r="129" spans="1:10" ht="15">
      <c r="A129" s="603"/>
      <c r="B129" s="603"/>
      <c r="C129" s="603"/>
      <c r="D129" s="603"/>
      <c r="E129" s="603"/>
      <c r="F129" s="603"/>
      <c r="G129" s="603"/>
      <c r="H129" s="603"/>
      <c r="I129" s="603"/>
      <c r="J129" s="603"/>
    </row>
    <row r="130" spans="1:10" ht="15">
      <c r="A130" s="603"/>
      <c r="B130" s="603"/>
      <c r="C130" s="603"/>
      <c r="D130" s="603"/>
      <c r="E130" s="603"/>
      <c r="F130" s="603"/>
      <c r="G130" s="603"/>
      <c r="H130" s="603"/>
      <c r="I130" s="603"/>
      <c r="J130" s="603"/>
    </row>
    <row r="131" spans="1:10" ht="15">
      <c r="A131" s="603"/>
      <c r="B131" s="603"/>
      <c r="C131" s="603"/>
      <c r="D131" s="603"/>
      <c r="E131" s="603"/>
      <c r="F131" s="603"/>
      <c r="G131" s="603"/>
      <c r="H131" s="603"/>
      <c r="I131" s="603"/>
      <c r="J131" s="603"/>
    </row>
    <row r="132" spans="1:10" ht="15">
      <c r="A132" s="603"/>
      <c r="B132" s="603"/>
      <c r="C132" s="603"/>
      <c r="D132" s="603"/>
      <c r="E132" s="603"/>
      <c r="F132" s="603"/>
      <c r="G132" s="603"/>
      <c r="H132" s="603"/>
      <c r="I132" s="603"/>
      <c r="J132" s="603"/>
    </row>
    <row r="133" spans="1:10" ht="15">
      <c r="A133" s="603"/>
      <c r="B133" s="603"/>
      <c r="C133" s="603"/>
      <c r="D133" s="603"/>
      <c r="E133" s="603"/>
      <c r="F133" s="603"/>
      <c r="G133" s="603"/>
      <c r="H133" s="603"/>
      <c r="I133" s="603"/>
      <c r="J133" s="603"/>
    </row>
    <row r="134" spans="1:10" ht="15">
      <c r="A134" s="603"/>
      <c r="B134" s="603"/>
      <c r="C134" s="603"/>
      <c r="D134" s="603"/>
      <c r="E134" s="603"/>
      <c r="F134" s="603"/>
      <c r="G134" s="603"/>
      <c r="H134" s="603"/>
      <c r="I134" s="603"/>
      <c r="J134" s="603"/>
    </row>
    <row r="135" spans="1:10" ht="15">
      <c r="A135" s="603"/>
      <c r="B135" s="603"/>
      <c r="C135" s="603"/>
      <c r="D135" s="603"/>
      <c r="E135" s="603"/>
      <c r="F135" s="603"/>
      <c r="G135" s="603"/>
      <c r="H135" s="603"/>
      <c r="I135" s="603"/>
      <c r="J135" s="603"/>
    </row>
    <row r="136" spans="1:10" ht="15">
      <c r="A136" s="603"/>
      <c r="B136" s="603"/>
      <c r="C136" s="603"/>
      <c r="D136" s="603"/>
      <c r="E136" s="603"/>
      <c r="F136" s="603"/>
      <c r="G136" s="603"/>
      <c r="H136" s="603"/>
      <c r="I136" s="603"/>
      <c r="J136" s="603"/>
    </row>
    <row r="137" spans="1:10" ht="15">
      <c r="A137" s="603"/>
      <c r="B137" s="603"/>
      <c r="C137" s="603"/>
      <c r="D137" s="603"/>
      <c r="E137" s="603"/>
      <c r="F137" s="603"/>
      <c r="G137" s="603"/>
      <c r="H137" s="603"/>
      <c r="I137" s="603"/>
      <c r="J137" s="603"/>
    </row>
    <row r="138" spans="1:10" ht="15">
      <c r="A138" s="603"/>
      <c r="B138" s="603"/>
      <c r="C138" s="603"/>
      <c r="D138" s="603"/>
      <c r="E138" s="603"/>
      <c r="F138" s="603"/>
      <c r="G138" s="603"/>
      <c r="H138" s="603"/>
      <c r="I138" s="603"/>
      <c r="J138" s="603"/>
    </row>
    <row r="139" spans="1:10" ht="15">
      <c r="A139" s="603"/>
      <c r="B139" s="603"/>
      <c r="C139" s="603"/>
      <c r="D139" s="603"/>
      <c r="E139" s="603"/>
      <c r="F139" s="603"/>
      <c r="G139" s="603"/>
      <c r="H139" s="603"/>
      <c r="I139" s="603"/>
      <c r="J139" s="603"/>
    </row>
    <row r="140" spans="1:10" ht="15">
      <c r="A140" s="603"/>
      <c r="B140" s="603"/>
      <c r="C140" s="603"/>
      <c r="D140" s="603"/>
      <c r="E140" s="603"/>
      <c r="F140" s="603"/>
      <c r="G140" s="603"/>
      <c r="H140" s="603"/>
      <c r="I140" s="603"/>
      <c r="J140" s="603"/>
    </row>
    <row r="141" spans="1:10" ht="15">
      <c r="A141" s="603"/>
      <c r="B141" s="603"/>
      <c r="C141" s="603"/>
      <c r="D141" s="603"/>
      <c r="E141" s="603"/>
      <c r="F141" s="603"/>
      <c r="G141" s="603"/>
      <c r="H141" s="603"/>
      <c r="I141" s="603"/>
      <c r="J141" s="603"/>
    </row>
    <row r="142" spans="1:10" ht="15">
      <c r="A142" s="603"/>
      <c r="B142" s="603"/>
      <c r="C142" s="603"/>
      <c r="D142" s="603"/>
      <c r="E142" s="603"/>
      <c r="F142" s="603"/>
      <c r="G142" s="603"/>
      <c r="H142" s="603"/>
      <c r="I142" s="603"/>
      <c r="J142" s="603"/>
    </row>
    <row r="143" spans="1:10" ht="15">
      <c r="A143" s="603"/>
      <c r="B143" s="603"/>
      <c r="C143" s="603"/>
      <c r="D143" s="603"/>
      <c r="E143" s="603"/>
      <c r="F143" s="603"/>
      <c r="G143" s="603"/>
      <c r="H143" s="603"/>
      <c r="I143" s="603"/>
      <c r="J143" s="603"/>
    </row>
    <row r="144" spans="1:10" ht="15">
      <c r="A144" s="603"/>
      <c r="B144" s="603"/>
      <c r="C144" s="603"/>
      <c r="D144" s="603"/>
      <c r="E144" s="603"/>
      <c r="F144" s="603"/>
      <c r="G144" s="603"/>
      <c r="H144" s="603"/>
      <c r="I144" s="603"/>
      <c r="J144" s="603"/>
    </row>
    <row r="145" spans="1:10" ht="15">
      <c r="A145" s="603"/>
      <c r="B145" s="603"/>
      <c r="C145" s="603"/>
      <c r="D145" s="603"/>
      <c r="E145" s="603"/>
      <c r="F145" s="603"/>
      <c r="G145" s="603"/>
      <c r="H145" s="603"/>
      <c r="I145" s="603"/>
      <c r="J145" s="603"/>
    </row>
    <row r="146" spans="1:10" ht="15">
      <c r="A146" s="603"/>
      <c r="B146" s="603"/>
      <c r="C146" s="603"/>
      <c r="D146" s="603"/>
      <c r="E146" s="603"/>
      <c r="F146" s="603"/>
      <c r="G146" s="603"/>
      <c r="H146" s="603"/>
      <c r="I146" s="603"/>
      <c r="J146" s="603"/>
    </row>
    <row r="147" spans="1:10" ht="15">
      <c r="A147" s="603"/>
      <c r="B147" s="603"/>
      <c r="C147" s="603"/>
      <c r="D147" s="603"/>
      <c r="E147" s="603"/>
      <c r="F147" s="603"/>
      <c r="G147" s="603"/>
      <c r="H147" s="603"/>
      <c r="I147" s="603"/>
      <c r="J147" s="603"/>
    </row>
    <row r="148" spans="1:10" ht="15">
      <c r="A148" s="603"/>
      <c r="B148" s="603"/>
      <c r="C148" s="603"/>
      <c r="D148" s="603"/>
      <c r="E148" s="603"/>
      <c r="F148" s="603"/>
      <c r="G148" s="603"/>
      <c r="H148" s="603"/>
      <c r="I148" s="603"/>
      <c r="J148" s="603"/>
    </row>
    <row r="149" spans="1:10" ht="15">
      <c r="A149" s="603"/>
      <c r="B149" s="603"/>
      <c r="C149" s="603"/>
      <c r="D149" s="603"/>
      <c r="E149" s="603"/>
      <c r="F149" s="603"/>
      <c r="G149" s="603"/>
      <c r="H149" s="603"/>
      <c r="I149" s="603"/>
      <c r="J149" s="603"/>
    </row>
    <row r="150" spans="1:10" ht="15">
      <c r="A150" s="603"/>
      <c r="B150" s="603"/>
      <c r="C150" s="603"/>
      <c r="D150" s="603"/>
      <c r="E150" s="603"/>
      <c r="F150" s="603"/>
      <c r="G150" s="603"/>
      <c r="H150" s="603"/>
      <c r="I150" s="603"/>
      <c r="J150" s="603"/>
    </row>
    <row r="151" spans="1:10" ht="15">
      <c r="A151" s="603"/>
      <c r="B151" s="603"/>
      <c r="C151" s="603"/>
      <c r="D151" s="603"/>
      <c r="E151" s="603"/>
      <c r="F151" s="603"/>
      <c r="G151" s="603"/>
      <c r="H151" s="603"/>
      <c r="I151" s="603"/>
      <c r="J151" s="603"/>
    </row>
    <row r="152" spans="1:10" ht="15">
      <c r="A152" s="603"/>
      <c r="B152" s="603"/>
      <c r="C152" s="603"/>
      <c r="D152" s="603"/>
      <c r="E152" s="603"/>
      <c r="F152" s="603"/>
      <c r="G152" s="603"/>
      <c r="H152" s="603"/>
      <c r="I152" s="603"/>
      <c r="J152" s="603"/>
    </row>
    <row r="153" spans="1:10" ht="15">
      <c r="A153" s="603"/>
      <c r="B153" s="603"/>
      <c r="C153" s="603"/>
      <c r="D153" s="603"/>
      <c r="E153" s="603"/>
      <c r="F153" s="603"/>
      <c r="G153" s="603"/>
      <c r="H153" s="603"/>
      <c r="I153" s="603"/>
      <c r="J153" s="603"/>
    </row>
    <row r="154" spans="1:10" ht="15">
      <c r="A154" s="603"/>
      <c r="B154" s="603"/>
      <c r="C154" s="603"/>
      <c r="D154" s="603"/>
      <c r="E154" s="603"/>
      <c r="F154" s="603"/>
      <c r="G154" s="603"/>
      <c r="H154" s="603"/>
      <c r="I154" s="603"/>
      <c r="J154" s="603"/>
    </row>
    <row r="155" spans="1:10" ht="15">
      <c r="A155" s="603"/>
      <c r="B155" s="603"/>
      <c r="C155" s="603"/>
      <c r="D155" s="603"/>
      <c r="E155" s="603"/>
      <c r="F155" s="603"/>
      <c r="G155" s="603"/>
      <c r="H155" s="603"/>
      <c r="I155" s="603"/>
      <c r="J155" s="603"/>
    </row>
    <row r="156" spans="1:10" ht="15">
      <c r="A156" s="603"/>
      <c r="B156" s="603"/>
      <c r="C156" s="603"/>
      <c r="D156" s="603"/>
      <c r="E156" s="603"/>
      <c r="F156" s="603"/>
      <c r="G156" s="603"/>
      <c r="H156" s="603"/>
      <c r="I156" s="603"/>
      <c r="J156" s="603"/>
    </row>
    <row r="157" spans="1:10" ht="15">
      <c r="A157" s="603"/>
      <c r="B157" s="603"/>
      <c r="C157" s="603"/>
      <c r="D157" s="603"/>
      <c r="E157" s="603"/>
      <c r="F157" s="603"/>
      <c r="G157" s="603"/>
      <c r="H157" s="603"/>
      <c r="I157" s="603"/>
      <c r="J157" s="603"/>
    </row>
    <row r="158" spans="1:10" ht="15">
      <c r="A158" s="603"/>
      <c r="B158" s="603"/>
      <c r="C158" s="603"/>
      <c r="D158" s="603"/>
      <c r="E158" s="603"/>
      <c r="F158" s="603"/>
      <c r="G158" s="603"/>
      <c r="H158" s="603"/>
      <c r="I158" s="603"/>
      <c r="J158" s="603"/>
    </row>
    <row r="159" spans="1:10" ht="15">
      <c r="A159" s="603"/>
      <c r="B159" s="603"/>
      <c r="C159" s="603"/>
      <c r="D159" s="603"/>
      <c r="E159" s="603"/>
      <c r="F159" s="603"/>
      <c r="G159" s="603"/>
      <c r="H159" s="603"/>
      <c r="I159" s="603"/>
      <c r="J159" s="603"/>
    </row>
    <row r="160" spans="1:10" ht="15">
      <c r="A160" s="603"/>
      <c r="B160" s="603"/>
      <c r="C160" s="603"/>
      <c r="D160" s="603"/>
      <c r="E160" s="603"/>
      <c r="F160" s="603"/>
      <c r="G160" s="603"/>
      <c r="H160" s="603"/>
      <c r="I160" s="603"/>
      <c r="J160" s="603"/>
    </row>
    <row r="161" spans="1:10" ht="15">
      <c r="A161" s="603"/>
      <c r="B161" s="603"/>
      <c r="C161" s="603"/>
      <c r="D161" s="603"/>
      <c r="E161" s="603"/>
      <c r="F161" s="603"/>
      <c r="G161" s="603"/>
      <c r="H161" s="603"/>
      <c r="I161" s="603"/>
      <c r="J161" s="603"/>
    </row>
    <row r="162" spans="1:10" ht="15">
      <c r="A162" s="603"/>
      <c r="B162" s="603"/>
      <c r="C162" s="603"/>
      <c r="D162" s="603"/>
      <c r="E162" s="603"/>
      <c r="F162" s="603"/>
      <c r="G162" s="603"/>
      <c r="H162" s="603"/>
      <c r="I162" s="603"/>
      <c r="J162" s="603"/>
    </row>
    <row r="163" spans="1:10" ht="15">
      <c r="A163" s="603"/>
      <c r="B163" s="603"/>
      <c r="C163" s="603"/>
      <c r="D163" s="603"/>
      <c r="E163" s="603"/>
      <c r="F163" s="603"/>
      <c r="G163" s="603"/>
      <c r="H163" s="603"/>
      <c r="I163" s="603"/>
      <c r="J163" s="603"/>
    </row>
    <row r="164" spans="1:10" ht="15">
      <c r="A164" s="603"/>
      <c r="B164" s="603"/>
      <c r="C164" s="603"/>
      <c r="D164" s="603"/>
      <c r="E164" s="603"/>
      <c r="F164" s="603"/>
      <c r="G164" s="603"/>
      <c r="H164" s="603"/>
      <c r="I164" s="603"/>
      <c r="J164" s="603"/>
    </row>
    <row r="165" spans="1:10" ht="15">
      <c r="A165" s="603"/>
      <c r="B165" s="603"/>
      <c r="C165" s="603"/>
      <c r="D165" s="603"/>
      <c r="E165" s="603"/>
      <c r="F165" s="603"/>
      <c r="G165" s="603"/>
      <c r="H165" s="603"/>
      <c r="I165" s="603"/>
      <c r="J165" s="603"/>
    </row>
    <row r="166" spans="1:10" ht="15">
      <c r="A166" s="603"/>
      <c r="B166" s="603"/>
      <c r="C166" s="603"/>
      <c r="D166" s="603"/>
      <c r="E166" s="603"/>
      <c r="F166" s="603"/>
      <c r="G166" s="603"/>
      <c r="H166" s="603"/>
      <c r="I166" s="603"/>
      <c r="J166" s="603"/>
    </row>
    <row r="167" spans="1:10" ht="15">
      <c r="A167" s="603"/>
      <c r="B167" s="603"/>
      <c r="C167" s="603"/>
      <c r="D167" s="603"/>
      <c r="E167" s="603"/>
      <c r="F167" s="603"/>
      <c r="G167" s="603"/>
      <c r="H167" s="603"/>
      <c r="I167" s="603"/>
      <c r="J167" s="603"/>
    </row>
    <row r="168" spans="1:10" ht="15">
      <c r="A168" s="603"/>
      <c r="B168" s="603"/>
      <c r="C168" s="603"/>
      <c r="D168" s="603"/>
      <c r="E168" s="603"/>
      <c r="F168" s="603"/>
      <c r="G168" s="603"/>
      <c r="H168" s="603"/>
      <c r="I168" s="603"/>
      <c r="J168" s="603"/>
    </row>
    <row r="169" spans="1:10" ht="15">
      <c r="A169" s="603"/>
      <c r="B169" s="603"/>
      <c r="C169" s="603"/>
      <c r="D169" s="603"/>
      <c r="E169" s="603"/>
      <c r="F169" s="603"/>
      <c r="G169" s="603"/>
      <c r="H169" s="603"/>
      <c r="I169" s="603"/>
      <c r="J169" s="603"/>
    </row>
    <row r="170" spans="1:10" ht="15">
      <c r="A170" s="603"/>
      <c r="B170" s="603"/>
      <c r="C170" s="603"/>
      <c r="D170" s="603"/>
      <c r="E170" s="603"/>
      <c r="F170" s="603"/>
      <c r="G170" s="603"/>
      <c r="H170" s="603"/>
      <c r="I170" s="603"/>
      <c r="J170" s="603"/>
    </row>
    <row r="171" spans="1:10" s="111" customFormat="1" ht="15">
      <c r="A171" s="110"/>
      <c r="B171" s="110"/>
      <c r="C171" s="110"/>
      <c r="D171" s="110"/>
      <c r="E171" s="110"/>
      <c r="F171" s="110"/>
      <c r="G171" s="110"/>
      <c r="H171" s="110"/>
      <c r="I171" s="110"/>
      <c r="J171" s="110"/>
    </row>
    <row r="172" spans="1:10" s="111" customFormat="1" ht="15">
      <c r="A172" s="110"/>
      <c r="B172" s="110"/>
      <c r="C172" s="110"/>
      <c r="D172" s="110"/>
      <c r="E172" s="110"/>
      <c r="F172" s="110"/>
      <c r="G172" s="110"/>
      <c r="H172" s="110"/>
      <c r="I172" s="110"/>
      <c r="J172" s="110"/>
    </row>
    <row r="173" spans="1:10" ht="15">
      <c r="A173" s="603"/>
      <c r="B173" s="603"/>
      <c r="C173" s="603"/>
      <c r="D173" s="603"/>
      <c r="E173" s="603"/>
      <c r="F173" s="603"/>
      <c r="G173" s="603"/>
      <c r="H173" s="603"/>
      <c r="I173" s="603"/>
      <c r="J173" s="603"/>
    </row>
    <row r="174" spans="1:10" s="111" customFormat="1" ht="15">
      <c r="A174" s="110"/>
      <c r="B174" s="110"/>
      <c r="C174" s="110"/>
      <c r="D174" s="110"/>
      <c r="E174" s="110"/>
      <c r="F174" s="110"/>
      <c r="G174" s="110"/>
      <c r="H174" s="110"/>
      <c r="I174" s="110"/>
      <c r="J174" s="110"/>
    </row>
    <row r="175" spans="1:10" ht="15">
      <c r="A175" s="603"/>
      <c r="B175" s="603"/>
      <c r="C175" s="603"/>
      <c r="D175" s="603"/>
      <c r="E175" s="603"/>
      <c r="F175" s="603"/>
      <c r="G175" s="603"/>
      <c r="H175" s="603"/>
      <c r="I175" s="603"/>
      <c r="J175" s="603"/>
    </row>
    <row r="176" spans="1:10" ht="15">
      <c r="A176" s="603"/>
      <c r="B176" s="603"/>
      <c r="C176" s="603"/>
      <c r="D176" s="603"/>
      <c r="E176" s="603"/>
      <c r="F176" s="603"/>
      <c r="G176" s="603"/>
      <c r="H176" s="603"/>
      <c r="I176" s="603"/>
      <c r="J176" s="603"/>
    </row>
    <row r="177" spans="1:10" s="111" customFormat="1" ht="15">
      <c r="A177" s="110"/>
      <c r="B177" s="110"/>
      <c r="C177" s="110"/>
      <c r="D177" s="110"/>
      <c r="E177" s="110"/>
      <c r="F177" s="110"/>
      <c r="G177" s="110"/>
      <c r="H177" s="110"/>
      <c r="I177" s="110"/>
      <c r="J177" s="110"/>
    </row>
    <row r="178" spans="1:10" ht="15">
      <c r="A178" s="603"/>
      <c r="B178" s="603"/>
      <c r="C178" s="603"/>
      <c r="D178" s="603"/>
      <c r="E178" s="603"/>
      <c r="F178" s="603"/>
      <c r="G178" s="603"/>
      <c r="H178" s="603"/>
      <c r="I178" s="603"/>
      <c r="J178" s="603"/>
    </row>
    <row r="179" spans="1:10" ht="15">
      <c r="A179" s="603"/>
      <c r="B179" s="603"/>
      <c r="C179" s="603"/>
      <c r="D179" s="603"/>
      <c r="E179" s="603"/>
      <c r="F179" s="603"/>
      <c r="G179" s="603"/>
      <c r="H179" s="603"/>
      <c r="I179" s="603"/>
      <c r="J179" s="603"/>
    </row>
    <row r="180" spans="1:10" ht="15">
      <c r="A180" s="603"/>
      <c r="B180" s="603"/>
      <c r="C180" s="603"/>
      <c r="D180" s="603"/>
      <c r="E180" s="603"/>
      <c r="F180" s="603"/>
      <c r="G180" s="603"/>
      <c r="H180" s="603"/>
      <c r="I180" s="603"/>
      <c r="J180" s="603"/>
    </row>
    <row r="181" spans="1:10" ht="15">
      <c r="A181" s="603"/>
      <c r="B181" s="603"/>
      <c r="C181" s="603"/>
      <c r="D181" s="603"/>
      <c r="E181" s="603"/>
      <c r="F181" s="603"/>
      <c r="G181" s="603"/>
      <c r="H181" s="603"/>
      <c r="I181" s="603"/>
      <c r="J181" s="603"/>
    </row>
    <row r="182" spans="1:10" ht="15">
      <c r="A182" s="603"/>
      <c r="B182" s="603"/>
      <c r="C182" s="603"/>
      <c r="D182" s="603"/>
      <c r="E182" s="603"/>
      <c r="F182" s="603"/>
      <c r="G182" s="603"/>
      <c r="H182" s="603"/>
      <c r="I182" s="603"/>
      <c r="J182" s="603"/>
    </row>
    <row r="183" spans="1:10" ht="15">
      <c r="A183" s="603"/>
      <c r="B183" s="603"/>
      <c r="C183" s="603"/>
      <c r="D183" s="603"/>
      <c r="E183" s="603"/>
      <c r="F183" s="603"/>
      <c r="G183" s="603"/>
      <c r="H183" s="603"/>
      <c r="I183" s="603"/>
      <c r="J183" s="603"/>
    </row>
    <row r="184" spans="1:10" ht="15">
      <c r="A184" s="603"/>
      <c r="B184" s="603"/>
      <c r="C184" s="603"/>
      <c r="D184" s="603"/>
      <c r="E184" s="603"/>
      <c r="F184" s="603"/>
      <c r="G184" s="603"/>
      <c r="H184" s="603"/>
      <c r="I184" s="603"/>
      <c r="J184" s="603"/>
    </row>
    <row r="185" spans="1:10" ht="15">
      <c r="A185" s="603"/>
      <c r="B185" s="603"/>
      <c r="C185" s="603"/>
      <c r="D185" s="603"/>
      <c r="E185" s="603"/>
      <c r="F185" s="603"/>
      <c r="G185" s="603"/>
      <c r="H185" s="603"/>
      <c r="I185" s="603"/>
      <c r="J185" s="603"/>
    </row>
    <row r="186" spans="1:10" ht="15">
      <c r="A186" s="603"/>
      <c r="B186" s="603"/>
      <c r="C186" s="603"/>
      <c r="D186" s="603"/>
      <c r="E186" s="603"/>
      <c r="F186" s="603"/>
      <c r="G186" s="603"/>
      <c r="H186" s="603"/>
      <c r="I186" s="603"/>
      <c r="J186" s="603"/>
    </row>
    <row r="187" spans="1:10" ht="15">
      <c r="A187" s="603"/>
      <c r="B187" s="603"/>
      <c r="C187" s="603"/>
      <c r="D187" s="603"/>
      <c r="E187" s="603"/>
      <c r="F187" s="603"/>
      <c r="G187" s="603"/>
      <c r="H187" s="603"/>
      <c r="I187" s="603"/>
      <c r="J187" s="603"/>
    </row>
    <row r="188" spans="1:10" ht="15">
      <c r="A188" s="603"/>
      <c r="B188" s="603"/>
      <c r="C188" s="603"/>
      <c r="D188" s="603"/>
      <c r="E188" s="603"/>
      <c r="F188" s="603"/>
      <c r="G188" s="603"/>
      <c r="H188" s="603"/>
      <c r="I188" s="603"/>
      <c r="J188" s="603"/>
    </row>
    <row r="189" spans="1:10" ht="15">
      <c r="A189" s="603"/>
      <c r="B189" s="603"/>
      <c r="C189" s="603"/>
      <c r="D189" s="603"/>
      <c r="E189" s="603"/>
      <c r="F189" s="603"/>
      <c r="G189" s="603"/>
      <c r="H189" s="603"/>
      <c r="I189" s="603"/>
      <c r="J189" s="603"/>
    </row>
    <row r="190" spans="1:10" ht="15">
      <c r="A190" s="603"/>
      <c r="B190" s="603"/>
      <c r="C190" s="603"/>
      <c r="D190" s="603"/>
      <c r="E190" s="603"/>
      <c r="F190" s="603"/>
      <c r="G190" s="603"/>
      <c r="H190" s="603"/>
      <c r="I190" s="603"/>
      <c r="J190" s="603"/>
    </row>
    <row r="191" spans="1:10" ht="15">
      <c r="A191" s="603"/>
      <c r="B191" s="603"/>
      <c r="C191" s="603"/>
      <c r="D191" s="603"/>
      <c r="E191" s="603"/>
      <c r="F191" s="603"/>
      <c r="G191" s="603"/>
      <c r="H191" s="603"/>
      <c r="I191" s="603"/>
      <c r="J191" s="603"/>
    </row>
    <row r="192" spans="1:10" ht="15">
      <c r="A192" s="603"/>
      <c r="B192" s="603"/>
      <c r="C192" s="603"/>
      <c r="D192" s="603"/>
      <c r="E192" s="603"/>
      <c r="F192" s="603"/>
      <c r="G192" s="603"/>
      <c r="H192" s="603"/>
      <c r="I192" s="603"/>
      <c r="J192" s="603"/>
    </row>
    <row r="193" spans="1:10" ht="15">
      <c r="A193" s="603"/>
      <c r="B193" s="603"/>
      <c r="C193" s="603"/>
      <c r="D193" s="603"/>
      <c r="E193" s="603"/>
      <c r="F193" s="603"/>
      <c r="G193" s="603"/>
      <c r="H193" s="603"/>
      <c r="I193" s="603"/>
      <c r="J193" s="603"/>
    </row>
    <row r="194" spans="1:10" ht="15">
      <c r="A194" s="603"/>
      <c r="B194" s="603"/>
      <c r="C194" s="603"/>
      <c r="D194" s="603"/>
      <c r="E194" s="603"/>
      <c r="F194" s="603"/>
      <c r="G194" s="603"/>
      <c r="H194" s="603"/>
      <c r="I194" s="603"/>
      <c r="J194" s="603"/>
    </row>
    <row r="195" spans="1:10" ht="15">
      <c r="A195" s="603"/>
      <c r="B195" s="603"/>
      <c r="C195" s="603"/>
      <c r="D195" s="603"/>
      <c r="E195" s="603"/>
      <c r="F195" s="603"/>
      <c r="G195" s="603"/>
      <c r="H195" s="603"/>
      <c r="I195" s="603"/>
      <c r="J195" s="603"/>
    </row>
    <row r="196" spans="1:10" ht="15">
      <c r="A196" s="603"/>
      <c r="B196" s="603"/>
      <c r="C196" s="603"/>
      <c r="D196" s="603"/>
      <c r="E196" s="603"/>
      <c r="F196" s="603"/>
      <c r="G196" s="603"/>
      <c r="H196" s="603"/>
      <c r="I196" s="603"/>
      <c r="J196" s="603"/>
    </row>
    <row r="197" spans="1:10" ht="15">
      <c r="A197" s="603"/>
      <c r="B197" s="603"/>
      <c r="C197" s="603"/>
      <c r="D197" s="603"/>
      <c r="E197" s="603"/>
      <c r="F197" s="603"/>
      <c r="G197" s="603"/>
      <c r="H197" s="603"/>
      <c r="I197" s="603"/>
      <c r="J197" s="603"/>
    </row>
    <row r="198" spans="1:10" ht="15">
      <c r="A198" s="603"/>
      <c r="B198" s="603"/>
      <c r="C198" s="603"/>
      <c r="D198" s="603"/>
      <c r="E198" s="603"/>
      <c r="F198" s="603"/>
      <c r="G198" s="603"/>
      <c r="H198" s="603"/>
      <c r="I198" s="603"/>
      <c r="J198" s="603"/>
    </row>
    <row r="199" spans="1:10" ht="15">
      <c r="A199" s="603"/>
      <c r="B199" s="603"/>
      <c r="C199" s="603"/>
      <c r="D199" s="603"/>
      <c r="E199" s="603"/>
      <c r="F199" s="603"/>
      <c r="G199" s="603"/>
      <c r="H199" s="603"/>
      <c r="I199" s="603"/>
      <c r="J199" s="603"/>
    </row>
    <row r="200" spans="1:10" ht="15">
      <c r="A200" s="603"/>
      <c r="B200" s="603"/>
      <c r="C200" s="603"/>
      <c r="D200" s="603"/>
      <c r="E200" s="603"/>
      <c r="F200" s="603"/>
      <c r="G200" s="603"/>
      <c r="H200" s="603"/>
      <c r="I200" s="603"/>
      <c r="J200" s="603"/>
    </row>
    <row r="201" spans="1:10" ht="15">
      <c r="A201" s="603"/>
      <c r="B201" s="603"/>
      <c r="C201" s="603"/>
      <c r="D201" s="603"/>
      <c r="E201" s="603"/>
      <c r="F201" s="603"/>
      <c r="G201" s="603"/>
      <c r="H201" s="603"/>
      <c r="I201" s="603"/>
      <c r="J201" s="603"/>
    </row>
    <row r="202" spans="1:10" ht="15">
      <c r="A202" s="603"/>
      <c r="B202" s="603"/>
      <c r="C202" s="603"/>
      <c r="D202" s="603"/>
      <c r="E202" s="603"/>
      <c r="F202" s="603"/>
      <c r="G202" s="603"/>
      <c r="H202" s="603"/>
      <c r="I202" s="603"/>
      <c r="J202" s="603"/>
    </row>
    <row r="203" spans="1:10" ht="15">
      <c r="A203" s="603"/>
      <c r="B203" s="603"/>
      <c r="C203" s="603"/>
      <c r="D203" s="603"/>
      <c r="E203" s="603"/>
      <c r="F203" s="603"/>
      <c r="G203" s="603"/>
      <c r="H203" s="603"/>
      <c r="I203" s="603"/>
      <c r="J203" s="603"/>
    </row>
    <row r="204" spans="1:10" ht="15">
      <c r="A204" s="603"/>
      <c r="B204" s="603"/>
      <c r="C204" s="603"/>
      <c r="D204" s="603"/>
      <c r="E204" s="603"/>
      <c r="F204" s="603"/>
      <c r="G204" s="603"/>
      <c r="H204" s="603"/>
      <c r="I204" s="603"/>
      <c r="J204" s="603"/>
    </row>
    <row r="205" spans="1:10" ht="15">
      <c r="A205" s="603"/>
      <c r="B205" s="603"/>
      <c r="C205" s="603"/>
      <c r="D205" s="603"/>
      <c r="E205" s="603"/>
      <c r="F205" s="603"/>
      <c r="G205" s="603"/>
      <c r="H205" s="603"/>
      <c r="I205" s="603"/>
      <c r="J205" s="603"/>
    </row>
    <row r="206" spans="1:10" ht="15">
      <c r="A206" s="603"/>
      <c r="B206" s="603"/>
      <c r="C206" s="603"/>
      <c r="D206" s="603"/>
      <c r="E206" s="603"/>
      <c r="F206" s="603"/>
      <c r="G206" s="603"/>
      <c r="H206" s="603"/>
      <c r="I206" s="603"/>
      <c r="J206" s="603"/>
    </row>
    <row r="207" spans="1:10" ht="15">
      <c r="A207" s="603"/>
      <c r="B207" s="603"/>
      <c r="C207" s="603"/>
      <c r="D207" s="603"/>
      <c r="E207" s="603"/>
      <c r="F207" s="603"/>
      <c r="G207" s="603"/>
      <c r="H207" s="603"/>
      <c r="I207" s="603"/>
      <c r="J207" s="603"/>
    </row>
    <row r="208" spans="1:10" ht="15">
      <c r="A208" s="603"/>
      <c r="B208" s="603"/>
      <c r="C208" s="603"/>
      <c r="D208" s="603"/>
      <c r="E208" s="603"/>
      <c r="F208" s="603"/>
      <c r="G208" s="603"/>
      <c r="H208" s="603"/>
      <c r="I208" s="603"/>
      <c r="J208" s="603"/>
    </row>
    <row r="209" spans="1:10" ht="15">
      <c r="A209" s="603"/>
      <c r="B209" s="603"/>
      <c r="C209" s="603"/>
      <c r="D209" s="603"/>
      <c r="E209" s="603"/>
      <c r="F209" s="603"/>
      <c r="G209" s="603"/>
      <c r="H209" s="603"/>
      <c r="I209" s="603"/>
      <c r="J209" s="603"/>
    </row>
    <row r="210" spans="1:10" ht="15">
      <c r="A210" s="603"/>
      <c r="B210" s="603"/>
      <c r="C210" s="603"/>
      <c r="D210" s="603"/>
      <c r="E210" s="603"/>
      <c r="F210" s="603"/>
      <c r="G210" s="603"/>
      <c r="H210" s="603"/>
      <c r="I210" s="603"/>
      <c r="J210" s="603"/>
    </row>
    <row r="211" spans="1:10" ht="15">
      <c r="A211" s="603"/>
      <c r="B211" s="603"/>
      <c r="C211" s="603"/>
      <c r="D211" s="603"/>
      <c r="E211" s="603"/>
      <c r="F211" s="603"/>
      <c r="G211" s="603"/>
      <c r="H211" s="603"/>
      <c r="I211" s="603"/>
      <c r="J211" s="603"/>
    </row>
    <row r="212" spans="1:10" ht="15">
      <c r="A212" s="603"/>
      <c r="B212" s="603"/>
      <c r="C212" s="603"/>
      <c r="D212" s="603"/>
      <c r="E212" s="603"/>
      <c r="F212" s="603"/>
      <c r="G212" s="603"/>
      <c r="H212" s="603"/>
      <c r="I212" s="603"/>
      <c r="J212" s="603"/>
    </row>
    <row r="213" spans="1:10" ht="15">
      <c r="A213" s="603"/>
      <c r="B213" s="603"/>
      <c r="C213" s="603"/>
      <c r="D213" s="603"/>
      <c r="E213" s="603"/>
      <c r="F213" s="603"/>
      <c r="G213" s="603"/>
      <c r="H213" s="603"/>
      <c r="I213" s="603"/>
      <c r="J213" s="603"/>
    </row>
    <row r="214" spans="1:10" ht="15">
      <c r="A214" s="603"/>
      <c r="B214" s="603"/>
      <c r="C214" s="603"/>
      <c r="D214" s="603"/>
      <c r="E214" s="603"/>
      <c r="F214" s="603"/>
      <c r="G214" s="603"/>
      <c r="H214" s="603"/>
      <c r="I214" s="603"/>
      <c r="J214" s="603"/>
    </row>
    <row r="215" spans="1:10" ht="15">
      <c r="A215" s="603"/>
      <c r="B215" s="603"/>
      <c r="C215" s="603"/>
      <c r="D215" s="603"/>
      <c r="E215" s="603"/>
      <c r="F215" s="603"/>
      <c r="G215" s="603"/>
      <c r="H215" s="603"/>
      <c r="I215" s="603"/>
      <c r="J215" s="603"/>
    </row>
    <row r="216" spans="1:10" ht="15">
      <c r="A216" s="603"/>
      <c r="B216" s="603"/>
      <c r="C216" s="603"/>
      <c r="D216" s="603"/>
      <c r="E216" s="603"/>
      <c r="F216" s="603"/>
      <c r="G216" s="603"/>
      <c r="H216" s="603"/>
      <c r="I216" s="603"/>
      <c r="J216" s="603"/>
    </row>
    <row r="217" spans="1:10" ht="15">
      <c r="A217" s="603"/>
      <c r="B217" s="603"/>
      <c r="C217" s="603"/>
      <c r="D217" s="603"/>
      <c r="E217" s="603"/>
      <c r="F217" s="603"/>
      <c r="G217" s="603"/>
      <c r="H217" s="603"/>
      <c r="I217" s="603"/>
      <c r="J217" s="603"/>
    </row>
    <row r="218" spans="1:10" ht="15">
      <c r="A218" s="603"/>
      <c r="B218" s="603"/>
      <c r="C218" s="603"/>
      <c r="D218" s="603"/>
      <c r="E218" s="603"/>
      <c r="F218" s="603"/>
      <c r="G218" s="603"/>
      <c r="H218" s="603"/>
      <c r="I218" s="603"/>
      <c r="J218" s="603"/>
    </row>
    <row r="219" spans="1:10" ht="15">
      <c r="A219" s="603"/>
      <c r="B219" s="603"/>
      <c r="C219" s="603"/>
      <c r="D219" s="603"/>
      <c r="E219" s="603"/>
      <c r="F219" s="603"/>
      <c r="G219" s="603"/>
      <c r="H219" s="603"/>
      <c r="I219" s="603"/>
      <c r="J219" s="603"/>
    </row>
    <row r="220" spans="1:10" ht="15">
      <c r="A220" s="603"/>
      <c r="B220" s="603"/>
      <c r="C220" s="603"/>
      <c r="D220" s="603"/>
      <c r="E220" s="603"/>
      <c r="F220" s="603"/>
      <c r="G220" s="603"/>
      <c r="H220" s="603"/>
      <c r="I220" s="603"/>
      <c r="J220" s="603"/>
    </row>
    <row r="221" spans="1:10" ht="15">
      <c r="A221" s="603"/>
      <c r="B221" s="603"/>
      <c r="C221" s="603"/>
      <c r="D221" s="603"/>
      <c r="E221" s="603"/>
      <c r="F221" s="603"/>
      <c r="G221" s="603"/>
      <c r="H221" s="603"/>
      <c r="I221" s="603"/>
      <c r="J221" s="603"/>
    </row>
    <row r="222" spans="1:10" ht="15">
      <c r="A222" s="603"/>
      <c r="B222" s="603"/>
      <c r="C222" s="603"/>
      <c r="D222" s="603"/>
      <c r="E222" s="603"/>
      <c r="F222" s="603"/>
      <c r="G222" s="603"/>
      <c r="H222" s="603"/>
      <c r="I222" s="603"/>
      <c r="J222" s="603"/>
    </row>
    <row r="223" spans="1:10" ht="15">
      <c r="A223" s="603"/>
      <c r="B223" s="603"/>
      <c r="C223" s="603"/>
      <c r="D223" s="603"/>
      <c r="E223" s="603"/>
      <c r="F223" s="603"/>
      <c r="G223" s="603"/>
      <c r="H223" s="603"/>
      <c r="I223" s="603"/>
      <c r="J223" s="603"/>
    </row>
    <row r="224" spans="1:10" ht="15">
      <c r="A224" s="603"/>
      <c r="B224" s="603"/>
      <c r="C224" s="603"/>
      <c r="D224" s="603"/>
      <c r="E224" s="603"/>
      <c r="F224" s="603"/>
      <c r="G224" s="603"/>
      <c r="H224" s="603"/>
      <c r="I224" s="603"/>
      <c r="J224" s="603"/>
    </row>
    <row r="225" spans="1:14" ht="15">
      <c r="A225" s="603"/>
      <c r="B225" s="603"/>
      <c r="C225" s="603"/>
      <c r="D225" s="603"/>
      <c r="E225" s="603"/>
      <c r="F225" s="603"/>
      <c r="G225" s="603"/>
      <c r="H225" s="603"/>
      <c r="I225" s="603"/>
      <c r="J225" s="603"/>
    </row>
    <row r="226" spans="1:14" ht="15">
      <c r="A226" s="603"/>
      <c r="B226" s="603"/>
      <c r="C226" s="603"/>
      <c r="D226" s="603"/>
      <c r="E226" s="603"/>
      <c r="F226" s="603"/>
      <c r="G226" s="603"/>
      <c r="H226" s="603"/>
      <c r="I226" s="603"/>
      <c r="J226" s="603"/>
    </row>
    <row r="227" spans="1:14" ht="15">
      <c r="A227" s="603"/>
      <c r="B227" s="603"/>
      <c r="C227" s="603"/>
      <c r="D227" s="603"/>
      <c r="E227" s="603"/>
      <c r="F227" s="603"/>
      <c r="G227" s="603"/>
      <c r="H227" s="603"/>
      <c r="I227" s="603"/>
      <c r="J227" s="603"/>
    </row>
    <row r="228" spans="1:14" ht="15">
      <c r="A228" s="603"/>
      <c r="B228" s="603"/>
      <c r="C228" s="603"/>
      <c r="D228" s="603"/>
      <c r="E228" s="603"/>
      <c r="F228" s="603"/>
      <c r="G228" s="603"/>
      <c r="H228" s="603"/>
      <c r="I228" s="603"/>
      <c r="J228" s="603"/>
    </row>
    <row r="229" spans="1:14" ht="15">
      <c r="A229" s="603"/>
      <c r="B229" s="603"/>
      <c r="C229" s="603"/>
      <c r="D229" s="603"/>
      <c r="E229" s="603"/>
      <c r="F229" s="603"/>
      <c r="G229" s="603"/>
      <c r="H229" s="603"/>
      <c r="I229" s="603"/>
      <c r="J229" s="603"/>
    </row>
    <row r="230" spans="1:14" ht="15">
      <c r="A230" s="603"/>
      <c r="B230" s="603"/>
      <c r="C230" s="603"/>
      <c r="D230" s="603"/>
      <c r="E230" s="603"/>
      <c r="F230" s="603"/>
      <c r="G230" s="603"/>
      <c r="H230" s="603"/>
      <c r="I230" s="603"/>
      <c r="J230" s="603"/>
    </row>
    <row r="231" spans="1:14" ht="15">
      <c r="A231" s="603"/>
      <c r="B231" s="603"/>
      <c r="C231" s="603"/>
      <c r="D231" s="603"/>
      <c r="E231" s="603"/>
      <c r="F231" s="603"/>
      <c r="G231" s="603"/>
      <c r="H231" s="603"/>
      <c r="I231" s="603"/>
      <c r="J231" s="603"/>
    </row>
    <row r="232" spans="1:14" ht="15">
      <c r="A232" s="603"/>
      <c r="B232" s="603"/>
      <c r="C232" s="603"/>
      <c r="D232" s="603"/>
      <c r="E232" s="603"/>
      <c r="F232" s="603"/>
      <c r="G232" s="603"/>
      <c r="H232" s="603"/>
      <c r="I232" s="603"/>
      <c r="J232" s="603"/>
    </row>
    <row r="233" spans="1:14" ht="15">
      <c r="A233" s="603"/>
      <c r="B233" s="603"/>
      <c r="C233" s="603"/>
      <c r="D233" s="603"/>
      <c r="E233" s="603"/>
      <c r="F233" s="603"/>
      <c r="G233" s="603"/>
      <c r="H233" s="603"/>
      <c r="I233" s="603"/>
      <c r="J233" s="603"/>
    </row>
    <row r="234" spans="1:14" ht="15">
      <c r="A234" s="603"/>
      <c r="B234" s="603"/>
      <c r="C234" s="603"/>
      <c r="D234" s="603"/>
      <c r="E234" s="603"/>
      <c r="F234" s="603"/>
      <c r="G234" s="603"/>
      <c r="H234" s="603"/>
      <c r="I234" s="603"/>
      <c r="J234" s="603"/>
    </row>
    <row r="235" spans="1:14" ht="15">
      <c r="A235" s="603"/>
      <c r="B235" s="603"/>
      <c r="C235" s="603"/>
      <c r="D235" s="603"/>
      <c r="E235" s="603"/>
      <c r="F235" s="603"/>
      <c r="G235" s="603"/>
      <c r="H235" s="603"/>
      <c r="I235" s="603"/>
      <c r="J235" s="603"/>
    </row>
    <row r="236" spans="1:14" ht="15">
      <c r="A236" s="603"/>
      <c r="B236" s="603"/>
      <c r="C236" s="603"/>
      <c r="D236" s="603"/>
      <c r="E236" s="603"/>
      <c r="F236" s="603"/>
      <c r="G236" s="603"/>
      <c r="H236" s="603"/>
      <c r="I236" s="603"/>
      <c r="J236" s="603"/>
    </row>
    <row r="237" spans="1:14" ht="15">
      <c r="A237" s="603"/>
      <c r="B237" s="603"/>
      <c r="C237" s="603"/>
      <c r="D237" s="603"/>
      <c r="E237" s="603"/>
      <c r="F237" s="603"/>
      <c r="G237" s="603"/>
      <c r="H237" s="603"/>
      <c r="I237" s="603"/>
      <c r="J237" s="603"/>
    </row>
    <row r="238" spans="1:14" s="111" customFormat="1" ht="15">
      <c r="A238" s="110"/>
      <c r="B238" s="110"/>
      <c r="C238" s="110"/>
      <c r="D238" s="110"/>
      <c r="E238" s="110"/>
      <c r="F238" s="110"/>
      <c r="G238" s="110"/>
      <c r="H238" s="110"/>
      <c r="I238" s="110"/>
      <c r="J238" s="110"/>
    </row>
    <row r="239" spans="1:14" ht="15">
      <c r="A239" s="603"/>
      <c r="B239" s="603"/>
      <c r="C239" s="603"/>
      <c r="D239" s="603"/>
      <c r="E239" s="603"/>
      <c r="F239" s="603"/>
      <c r="G239" s="603"/>
      <c r="H239" s="603"/>
      <c r="I239" s="603"/>
      <c r="J239" s="603"/>
    </row>
    <row r="240" spans="1:14" s="111" customFormat="1">
      <c r="A240" s="612"/>
      <c r="B240" s="613"/>
      <c r="C240" s="110"/>
      <c r="D240" s="110"/>
      <c r="E240" s="110"/>
      <c r="F240" s="110"/>
      <c r="G240" s="110"/>
      <c r="H240" s="110"/>
      <c r="I240" s="110"/>
      <c r="J240" s="110"/>
      <c r="K240" s="110"/>
      <c r="L240" s="110"/>
      <c r="M240" s="110"/>
      <c r="N240" s="110"/>
    </row>
    <row r="241" spans="1:14">
      <c r="A241" s="614"/>
      <c r="B241" s="615"/>
      <c r="C241" s="603"/>
      <c r="D241" s="603"/>
      <c r="E241" s="603"/>
      <c r="F241" s="603"/>
      <c r="G241" s="603"/>
      <c r="H241" s="603"/>
      <c r="I241" s="603"/>
      <c r="J241" s="603"/>
      <c r="K241" s="603"/>
      <c r="L241" s="603"/>
      <c r="M241" s="603"/>
      <c r="N241" s="603"/>
    </row>
    <row r="242" spans="1:14" ht="15" customHeight="1">
      <c r="A242" s="616"/>
      <c r="B242" s="616"/>
      <c r="C242" s="603"/>
      <c r="D242" s="603"/>
      <c r="E242" s="603"/>
      <c r="F242" s="603"/>
      <c r="G242" s="603"/>
      <c r="H242" s="603"/>
      <c r="I242" s="603"/>
      <c r="J242" s="603"/>
      <c r="K242" s="603"/>
      <c r="L242" s="603"/>
      <c r="M242" s="603"/>
      <c r="N242" s="603"/>
    </row>
    <row r="243" spans="1:14" ht="15" customHeight="1">
      <c r="A243" s="616"/>
      <c r="B243" s="616"/>
      <c r="C243" s="603"/>
      <c r="D243" s="603"/>
      <c r="E243" s="603"/>
      <c r="F243" s="603"/>
      <c r="G243" s="603"/>
      <c r="H243" s="603"/>
      <c r="I243" s="603"/>
      <c r="J243" s="603"/>
      <c r="K243" s="603"/>
      <c r="L243" s="603"/>
      <c r="M243" s="603"/>
      <c r="N243" s="603"/>
    </row>
    <row r="244" spans="1:14" ht="15" customHeight="1">
      <c r="A244" s="616"/>
      <c r="B244" s="616"/>
      <c r="C244" s="603"/>
      <c r="D244" s="603"/>
      <c r="E244" s="603"/>
      <c r="F244" s="603"/>
      <c r="G244" s="603"/>
      <c r="H244" s="603"/>
      <c r="I244" s="603"/>
      <c r="J244" s="603"/>
      <c r="K244" s="603"/>
      <c r="L244" s="603"/>
      <c r="M244" s="603"/>
      <c r="N244" s="603"/>
    </row>
    <row r="245" spans="1:14" ht="15" customHeight="1">
      <c r="A245" s="616"/>
      <c r="B245" s="616"/>
      <c r="C245" s="603"/>
      <c r="D245" s="603"/>
      <c r="E245" s="603"/>
      <c r="F245" s="603"/>
      <c r="G245" s="603"/>
      <c r="H245" s="603"/>
      <c r="I245" s="603"/>
      <c r="J245" s="603"/>
      <c r="K245" s="603"/>
      <c r="L245" s="603"/>
      <c r="M245" s="603"/>
      <c r="N245" s="603"/>
    </row>
    <row r="246" spans="1:14" ht="15" customHeight="1">
      <c r="A246" s="616"/>
      <c r="B246" s="616"/>
      <c r="C246" s="603"/>
      <c r="D246" s="603"/>
      <c r="E246" s="603"/>
      <c r="F246" s="603"/>
      <c r="G246" s="603"/>
      <c r="H246" s="603"/>
      <c r="I246" s="603"/>
      <c r="J246" s="603"/>
      <c r="K246" s="603"/>
      <c r="L246" s="603"/>
      <c r="M246" s="603"/>
      <c r="N246" s="603"/>
    </row>
    <row r="247" spans="1:14" ht="15" customHeight="1">
      <c r="A247" s="616"/>
      <c r="B247" s="616"/>
      <c r="C247" s="603"/>
      <c r="D247" s="603"/>
      <c r="E247" s="603"/>
      <c r="F247" s="603"/>
      <c r="G247" s="603"/>
      <c r="H247" s="603"/>
      <c r="I247" s="603"/>
      <c r="J247" s="603"/>
      <c r="K247" s="603"/>
      <c r="L247" s="603"/>
      <c r="M247" s="603"/>
      <c r="N247" s="603"/>
    </row>
    <row r="248" spans="1:14" ht="15" customHeight="1">
      <c r="A248" s="616"/>
      <c r="B248" s="616"/>
      <c r="C248" s="603"/>
      <c r="D248" s="603"/>
      <c r="E248" s="603"/>
      <c r="F248" s="603"/>
      <c r="G248" s="603"/>
      <c r="H248" s="603"/>
      <c r="I248" s="603"/>
      <c r="J248" s="603"/>
      <c r="K248" s="603"/>
      <c r="L248" s="603"/>
      <c r="M248" s="603"/>
      <c r="N248" s="603"/>
    </row>
    <row r="249" spans="1:14" ht="15" customHeight="1">
      <c r="A249" s="616"/>
      <c r="B249" s="616"/>
      <c r="C249" s="603"/>
      <c r="D249" s="603"/>
      <c r="E249" s="603"/>
      <c r="F249" s="603"/>
      <c r="G249" s="603"/>
      <c r="H249" s="603"/>
      <c r="I249" s="603"/>
      <c r="J249" s="603"/>
      <c r="K249" s="603"/>
      <c r="L249" s="603"/>
      <c r="M249" s="603"/>
      <c r="N249" s="603"/>
    </row>
    <row r="250" spans="1:14" ht="15" customHeight="1">
      <c r="A250" s="616"/>
      <c r="B250" s="616"/>
      <c r="C250" s="603"/>
      <c r="D250" s="603"/>
      <c r="E250" s="603"/>
      <c r="F250" s="603"/>
      <c r="G250" s="603"/>
      <c r="H250" s="603"/>
      <c r="I250" s="603"/>
      <c r="J250" s="603"/>
      <c r="K250" s="603"/>
      <c r="L250" s="603"/>
      <c r="M250" s="603"/>
      <c r="N250" s="603"/>
    </row>
    <row r="251" spans="1:14" ht="15" customHeight="1">
      <c r="A251" s="616"/>
      <c r="B251" s="616"/>
      <c r="C251" s="603"/>
      <c r="D251" s="603"/>
      <c r="E251" s="603"/>
      <c r="F251" s="603"/>
      <c r="G251" s="603"/>
      <c r="H251" s="603"/>
      <c r="I251" s="603"/>
      <c r="J251" s="603"/>
      <c r="K251" s="603"/>
      <c r="L251" s="603"/>
      <c r="M251" s="603"/>
      <c r="N251" s="603"/>
    </row>
    <row r="252" spans="1:14" ht="15" customHeight="1">
      <c r="A252" s="616"/>
      <c r="B252" s="616"/>
      <c r="C252" s="603"/>
      <c r="D252" s="603"/>
      <c r="E252" s="603"/>
      <c r="F252" s="603"/>
      <c r="G252" s="603"/>
      <c r="H252" s="603"/>
      <c r="I252" s="603"/>
      <c r="J252" s="603"/>
      <c r="K252" s="603"/>
      <c r="L252" s="603"/>
      <c r="M252" s="603"/>
      <c r="N252" s="603"/>
    </row>
    <row r="253" spans="1:14" ht="15" customHeight="1">
      <c r="A253" s="616"/>
      <c r="B253" s="616"/>
      <c r="C253" s="603"/>
      <c r="D253" s="603"/>
      <c r="E253" s="603"/>
      <c r="F253" s="603"/>
      <c r="G253" s="603"/>
      <c r="H253" s="603"/>
      <c r="I253" s="603"/>
      <c r="J253" s="603"/>
      <c r="K253" s="603"/>
      <c r="L253" s="603"/>
      <c r="M253" s="603"/>
      <c r="N253" s="603"/>
    </row>
    <row r="254" spans="1:14" ht="15" customHeight="1">
      <c r="A254" s="616"/>
      <c r="B254" s="616"/>
      <c r="C254" s="603"/>
      <c r="D254" s="603"/>
      <c r="E254" s="603"/>
      <c r="F254" s="603"/>
      <c r="G254" s="603"/>
      <c r="H254" s="603"/>
      <c r="I254" s="603"/>
      <c r="J254" s="603"/>
      <c r="K254" s="603"/>
      <c r="L254" s="603"/>
      <c r="M254" s="603"/>
      <c r="N254" s="603"/>
    </row>
    <row r="255" spans="1:14" ht="15" customHeight="1">
      <c r="A255" s="616"/>
      <c r="B255" s="616"/>
      <c r="C255" s="603"/>
      <c r="D255" s="603"/>
      <c r="E255" s="603"/>
      <c r="F255" s="603"/>
      <c r="G255" s="603"/>
      <c r="H255" s="603"/>
      <c r="I255" s="603"/>
      <c r="J255" s="603"/>
      <c r="K255" s="603"/>
      <c r="L255" s="603"/>
      <c r="M255" s="603"/>
      <c r="N255" s="603"/>
    </row>
    <row r="256" spans="1:14" ht="15" customHeight="1">
      <c r="A256" s="616"/>
      <c r="B256" s="616"/>
      <c r="C256" s="603"/>
      <c r="D256" s="603"/>
      <c r="E256" s="603"/>
      <c r="F256" s="603"/>
      <c r="G256" s="603"/>
      <c r="H256" s="603"/>
      <c r="I256" s="603"/>
      <c r="J256" s="603"/>
      <c r="K256" s="603"/>
      <c r="L256" s="603"/>
      <c r="M256" s="603"/>
      <c r="N256" s="603"/>
    </row>
    <row r="257" spans="1:14" ht="15" customHeight="1">
      <c r="A257" s="616"/>
      <c r="B257" s="616"/>
      <c r="C257" s="603"/>
      <c r="D257" s="603"/>
      <c r="E257" s="603"/>
      <c r="F257" s="603"/>
      <c r="G257" s="603"/>
      <c r="H257" s="603"/>
      <c r="I257" s="603"/>
      <c r="J257" s="603"/>
      <c r="K257" s="603"/>
      <c r="L257" s="603"/>
      <c r="M257" s="603"/>
      <c r="N257" s="603"/>
    </row>
    <row r="258" spans="1:14" ht="15" customHeight="1">
      <c r="A258" s="616"/>
      <c r="B258" s="616"/>
      <c r="C258" s="603"/>
      <c r="D258" s="603"/>
      <c r="E258" s="603"/>
      <c r="F258" s="603"/>
      <c r="G258" s="603"/>
      <c r="H258" s="603"/>
      <c r="I258" s="603"/>
      <c r="J258" s="603"/>
      <c r="K258" s="603"/>
      <c r="L258" s="603"/>
      <c r="M258" s="603"/>
      <c r="N258" s="603"/>
    </row>
    <row r="259" spans="1:14" ht="15" customHeight="1">
      <c r="A259" s="616"/>
      <c r="B259" s="616"/>
      <c r="C259" s="603"/>
      <c r="D259" s="603"/>
      <c r="E259" s="603"/>
      <c r="F259" s="603"/>
      <c r="G259" s="603"/>
      <c r="H259" s="603"/>
      <c r="I259" s="603"/>
      <c r="J259" s="603"/>
      <c r="K259" s="603"/>
      <c r="L259" s="603"/>
      <c r="M259" s="603"/>
      <c r="N259" s="603"/>
    </row>
    <row r="260" spans="1:14" ht="15" customHeight="1">
      <c r="A260" s="616"/>
      <c r="B260" s="616"/>
      <c r="C260" s="603"/>
      <c r="D260" s="603"/>
      <c r="E260" s="603"/>
      <c r="F260" s="603"/>
      <c r="G260" s="603"/>
      <c r="H260" s="603"/>
      <c r="I260" s="603"/>
      <c r="J260" s="603"/>
      <c r="K260" s="603"/>
      <c r="L260" s="603"/>
      <c r="M260" s="603"/>
      <c r="N260" s="603"/>
    </row>
    <row r="261" spans="1:14" ht="15" customHeight="1">
      <c r="A261" s="616"/>
      <c r="B261" s="616"/>
      <c r="C261" s="603"/>
      <c r="D261" s="603"/>
      <c r="E261" s="603"/>
      <c r="F261" s="603"/>
      <c r="G261" s="603"/>
      <c r="H261" s="603"/>
      <c r="I261" s="603"/>
      <c r="J261" s="603"/>
      <c r="K261" s="603"/>
      <c r="L261" s="603"/>
      <c r="M261" s="603"/>
      <c r="N261" s="603"/>
    </row>
    <row r="262" spans="1:14" ht="15" customHeight="1">
      <c r="A262" s="616"/>
      <c r="B262" s="616"/>
      <c r="C262" s="603"/>
      <c r="D262" s="603"/>
      <c r="E262" s="603"/>
      <c r="F262" s="603"/>
      <c r="G262" s="603"/>
      <c r="H262" s="603"/>
      <c r="I262" s="603"/>
      <c r="J262" s="603"/>
      <c r="K262" s="603"/>
      <c r="L262" s="603"/>
      <c r="M262" s="603"/>
      <c r="N262" s="603"/>
    </row>
    <row r="263" spans="1:14" ht="15" customHeight="1">
      <c r="A263" s="616"/>
      <c r="B263" s="616"/>
      <c r="C263" s="603"/>
      <c r="D263" s="603"/>
      <c r="E263" s="603"/>
      <c r="F263" s="603"/>
      <c r="G263" s="603"/>
      <c r="H263" s="603"/>
      <c r="I263" s="603"/>
      <c r="J263" s="603"/>
      <c r="K263" s="603"/>
      <c r="L263" s="603"/>
      <c r="M263" s="603"/>
      <c r="N263" s="603"/>
    </row>
    <row r="264" spans="1:14" ht="15" customHeight="1">
      <c r="A264" s="616"/>
      <c r="B264" s="616"/>
      <c r="C264" s="603"/>
      <c r="D264" s="603"/>
      <c r="E264" s="603"/>
      <c r="F264" s="603"/>
      <c r="G264" s="603"/>
      <c r="H264" s="603"/>
      <c r="I264" s="603"/>
      <c r="J264" s="603"/>
      <c r="K264" s="603"/>
      <c r="L264" s="603"/>
      <c r="M264" s="603"/>
      <c r="N264" s="603"/>
    </row>
    <row r="265" spans="1:14" ht="15" customHeight="1">
      <c r="A265" s="616"/>
      <c r="B265" s="616"/>
      <c r="C265" s="603"/>
      <c r="D265" s="603"/>
      <c r="E265" s="603"/>
      <c r="F265" s="603"/>
      <c r="G265" s="603"/>
      <c r="H265" s="603"/>
      <c r="I265" s="603"/>
      <c r="J265" s="603"/>
      <c r="K265" s="603"/>
      <c r="L265" s="603"/>
      <c r="M265" s="603"/>
      <c r="N265" s="603"/>
    </row>
    <row r="266" spans="1:14" ht="15" customHeight="1">
      <c r="A266" s="616"/>
      <c r="B266" s="616"/>
      <c r="C266" s="603"/>
      <c r="D266" s="603"/>
      <c r="E266" s="603"/>
      <c r="F266" s="603"/>
      <c r="G266" s="603"/>
      <c r="H266" s="603"/>
      <c r="I266" s="603"/>
      <c r="J266" s="603"/>
      <c r="K266" s="603"/>
      <c r="L266" s="603"/>
      <c r="M266" s="603"/>
      <c r="N266" s="603"/>
    </row>
    <row r="267" spans="1:14" ht="15" customHeight="1">
      <c r="A267" s="616"/>
      <c r="B267" s="616"/>
      <c r="C267" s="603"/>
      <c r="D267" s="603"/>
      <c r="E267" s="603"/>
      <c r="F267" s="603"/>
      <c r="G267" s="603"/>
      <c r="H267" s="603"/>
      <c r="I267" s="603"/>
      <c r="J267" s="603"/>
      <c r="K267" s="603"/>
      <c r="L267" s="603"/>
      <c r="M267" s="603"/>
      <c r="N267" s="603"/>
    </row>
    <row r="268" spans="1:14" ht="15" customHeight="1">
      <c r="A268" s="616"/>
      <c r="B268" s="616"/>
      <c r="C268" s="603"/>
      <c r="D268" s="603"/>
      <c r="E268" s="603"/>
      <c r="F268" s="603"/>
      <c r="G268" s="603"/>
      <c r="H268" s="603"/>
      <c r="I268" s="603"/>
      <c r="J268" s="603"/>
      <c r="K268" s="603"/>
      <c r="L268" s="603"/>
      <c r="M268" s="603"/>
      <c r="N268" s="603"/>
    </row>
    <row r="269" spans="1:14" ht="15" customHeight="1">
      <c r="A269" s="616"/>
      <c r="B269" s="616"/>
      <c r="C269" s="603"/>
      <c r="D269" s="603"/>
      <c r="E269" s="603"/>
      <c r="F269" s="603"/>
      <c r="G269" s="603"/>
      <c r="H269" s="603"/>
      <c r="I269" s="603"/>
      <c r="J269" s="603"/>
      <c r="K269" s="603"/>
      <c r="L269" s="603"/>
      <c r="M269" s="603"/>
      <c r="N269" s="603"/>
    </row>
    <row r="270" spans="1:14" ht="15" customHeight="1">
      <c r="A270" s="616"/>
      <c r="B270" s="616"/>
      <c r="C270" s="603"/>
      <c r="D270" s="603"/>
      <c r="E270" s="603"/>
      <c r="F270" s="603"/>
      <c r="G270" s="603"/>
      <c r="H270" s="603"/>
      <c r="I270" s="603"/>
      <c r="J270" s="603"/>
      <c r="K270" s="603"/>
      <c r="L270" s="603"/>
      <c r="M270" s="603"/>
      <c r="N270" s="603"/>
    </row>
    <row r="271" spans="1:14" ht="15" customHeight="1">
      <c r="A271" s="616"/>
      <c r="B271" s="616"/>
      <c r="C271" s="603"/>
      <c r="D271" s="603"/>
      <c r="E271" s="603"/>
      <c r="F271" s="603"/>
      <c r="G271" s="603"/>
      <c r="H271" s="603"/>
      <c r="I271" s="603"/>
      <c r="J271" s="603"/>
      <c r="K271" s="603"/>
      <c r="L271" s="603"/>
      <c r="M271" s="603"/>
      <c r="N271" s="603"/>
    </row>
    <row r="272" spans="1:14" ht="15" customHeight="1">
      <c r="A272" s="616"/>
      <c r="B272" s="616"/>
      <c r="C272" s="603"/>
      <c r="D272" s="603"/>
      <c r="E272" s="603"/>
      <c r="F272" s="603"/>
      <c r="G272" s="603"/>
      <c r="H272" s="603"/>
      <c r="I272" s="603"/>
      <c r="J272" s="603"/>
      <c r="K272" s="603"/>
      <c r="L272" s="603"/>
      <c r="M272" s="603"/>
      <c r="N272" s="603"/>
    </row>
    <row r="273" spans="1:14" ht="15" customHeight="1">
      <c r="A273" s="616"/>
      <c r="B273" s="616"/>
      <c r="C273" s="603"/>
      <c r="D273" s="603"/>
      <c r="E273" s="603"/>
      <c r="F273" s="603"/>
      <c r="G273" s="603"/>
      <c r="H273" s="603"/>
      <c r="I273" s="603"/>
      <c r="J273" s="603"/>
      <c r="K273" s="603"/>
      <c r="L273" s="603"/>
      <c r="M273" s="603"/>
      <c r="N273" s="603"/>
    </row>
    <row r="274" spans="1:14" ht="15" customHeight="1">
      <c r="A274" s="616"/>
      <c r="B274" s="616"/>
      <c r="C274" s="603"/>
      <c r="D274" s="603"/>
      <c r="E274" s="603"/>
      <c r="F274" s="603"/>
      <c r="G274" s="603"/>
      <c r="H274" s="603"/>
      <c r="I274" s="603"/>
      <c r="J274" s="603"/>
      <c r="K274" s="603"/>
      <c r="L274" s="603"/>
      <c r="M274" s="603"/>
      <c r="N274" s="603"/>
    </row>
    <row r="275" spans="1:14" ht="15" customHeight="1">
      <c r="A275" s="616"/>
      <c r="B275" s="616"/>
      <c r="C275" s="603"/>
      <c r="D275" s="603"/>
      <c r="E275" s="603"/>
      <c r="F275" s="603"/>
      <c r="G275" s="603"/>
      <c r="H275" s="603"/>
      <c r="I275" s="603"/>
      <c r="J275" s="603"/>
      <c r="K275" s="603"/>
      <c r="L275" s="603"/>
      <c r="M275" s="603"/>
      <c r="N275" s="603"/>
    </row>
    <row r="276" spans="1:14" ht="15" customHeight="1">
      <c r="A276" s="616"/>
      <c r="B276" s="616"/>
      <c r="C276" s="603"/>
      <c r="D276" s="603"/>
      <c r="E276" s="603"/>
      <c r="F276" s="603"/>
      <c r="G276" s="603"/>
      <c r="H276" s="603"/>
      <c r="I276" s="603"/>
      <c r="J276" s="603"/>
      <c r="K276" s="603"/>
      <c r="L276" s="603"/>
      <c r="M276" s="603"/>
      <c r="N276" s="603"/>
    </row>
    <row r="277" spans="1:14" ht="15" customHeight="1">
      <c r="A277" s="616"/>
      <c r="B277" s="616"/>
      <c r="C277" s="603"/>
      <c r="D277" s="603"/>
      <c r="E277" s="603"/>
      <c r="F277" s="603"/>
      <c r="G277" s="603"/>
      <c r="H277" s="603"/>
      <c r="I277" s="603"/>
      <c r="J277" s="603"/>
      <c r="K277" s="603"/>
      <c r="L277" s="603"/>
      <c r="M277" s="603"/>
      <c r="N277" s="603"/>
    </row>
    <row r="278" spans="1:14" ht="15" customHeight="1">
      <c r="A278" s="616"/>
      <c r="B278" s="616"/>
      <c r="C278" s="603"/>
      <c r="D278" s="603"/>
      <c r="E278" s="603"/>
      <c r="F278" s="603"/>
      <c r="G278" s="603"/>
      <c r="H278" s="603"/>
      <c r="I278" s="603"/>
      <c r="J278" s="603"/>
      <c r="K278" s="603"/>
      <c r="L278" s="603"/>
      <c r="M278" s="603"/>
      <c r="N278" s="603"/>
    </row>
    <row r="279" spans="1:14" ht="15" customHeight="1">
      <c r="A279" s="616"/>
      <c r="B279" s="616"/>
      <c r="C279" s="603"/>
      <c r="D279" s="603"/>
      <c r="E279" s="603"/>
      <c r="F279" s="603"/>
      <c r="G279" s="603"/>
      <c r="H279" s="603"/>
      <c r="I279" s="603"/>
      <c r="J279" s="603"/>
      <c r="K279" s="603"/>
      <c r="L279" s="603"/>
      <c r="M279" s="603"/>
      <c r="N279" s="603"/>
    </row>
    <row r="280" spans="1:14" ht="15" customHeight="1">
      <c r="A280" s="616"/>
      <c r="B280" s="616"/>
      <c r="C280" s="603"/>
      <c r="D280" s="603"/>
      <c r="E280" s="603"/>
      <c r="F280" s="603"/>
      <c r="G280" s="603"/>
      <c r="H280" s="603"/>
      <c r="I280" s="603"/>
      <c r="J280" s="603"/>
      <c r="K280" s="603"/>
      <c r="L280" s="603"/>
      <c r="M280" s="603"/>
      <c r="N280" s="603"/>
    </row>
    <row r="281" spans="1:14" ht="15" customHeight="1">
      <c r="A281" s="616"/>
      <c r="B281" s="616"/>
      <c r="C281" s="603"/>
      <c r="D281" s="603"/>
      <c r="E281" s="603"/>
      <c r="F281" s="603"/>
      <c r="G281" s="603"/>
      <c r="H281" s="603"/>
      <c r="I281" s="603"/>
      <c r="J281" s="603"/>
      <c r="K281" s="603"/>
      <c r="L281" s="603"/>
      <c r="M281" s="603"/>
      <c r="N281" s="603"/>
    </row>
    <row r="282" spans="1:14" ht="15" customHeight="1">
      <c r="A282" s="616"/>
      <c r="B282" s="616"/>
      <c r="C282" s="603"/>
      <c r="D282" s="603"/>
      <c r="E282" s="603"/>
      <c r="F282" s="603"/>
      <c r="G282" s="603"/>
      <c r="H282" s="603"/>
      <c r="I282" s="603"/>
      <c r="J282" s="603"/>
      <c r="K282" s="603"/>
      <c r="L282" s="603"/>
      <c r="M282" s="603"/>
      <c r="N282" s="603"/>
    </row>
    <row r="283" spans="1:14" ht="15" customHeight="1">
      <c r="A283" s="616"/>
      <c r="B283" s="616"/>
      <c r="C283" s="603"/>
      <c r="D283" s="603"/>
      <c r="E283" s="603"/>
      <c r="F283" s="603"/>
      <c r="G283" s="603"/>
      <c r="H283" s="603"/>
      <c r="I283" s="603"/>
      <c r="J283" s="603"/>
      <c r="K283" s="603"/>
      <c r="L283" s="603"/>
      <c r="M283" s="603"/>
      <c r="N283" s="603"/>
    </row>
    <row r="284" spans="1:14" ht="15" customHeight="1">
      <c r="A284" s="616"/>
      <c r="B284" s="616"/>
      <c r="C284" s="603"/>
      <c r="D284" s="603"/>
      <c r="E284" s="603"/>
      <c r="F284" s="603"/>
      <c r="G284" s="603"/>
      <c r="H284" s="603"/>
      <c r="I284" s="603"/>
      <c r="J284" s="603"/>
      <c r="K284" s="603"/>
      <c r="L284" s="603"/>
      <c r="M284" s="603"/>
      <c r="N284" s="603"/>
    </row>
    <row r="285" spans="1:14" ht="15" customHeight="1">
      <c r="A285" s="616"/>
      <c r="B285" s="616"/>
      <c r="C285" s="603"/>
      <c r="D285" s="603"/>
      <c r="E285" s="603"/>
      <c r="F285" s="603"/>
      <c r="G285" s="603"/>
      <c r="H285" s="603"/>
      <c r="I285" s="603"/>
      <c r="J285" s="603"/>
      <c r="K285" s="603"/>
      <c r="L285" s="603"/>
      <c r="M285" s="603"/>
      <c r="N285" s="603"/>
    </row>
    <row r="286" spans="1:14" ht="15" customHeight="1">
      <c r="A286" s="616"/>
      <c r="B286" s="616"/>
      <c r="C286" s="603"/>
      <c r="D286" s="603"/>
      <c r="E286" s="603"/>
      <c r="F286" s="603"/>
      <c r="G286" s="603"/>
      <c r="H286" s="603"/>
      <c r="I286" s="603"/>
      <c r="J286" s="603"/>
      <c r="K286" s="603"/>
      <c r="L286" s="603"/>
      <c r="M286" s="603"/>
      <c r="N286" s="603"/>
    </row>
    <row r="287" spans="1:14" ht="15" customHeight="1">
      <c r="A287" s="616"/>
      <c r="B287" s="616"/>
      <c r="C287" s="603"/>
      <c r="D287" s="603"/>
      <c r="E287" s="603"/>
      <c r="F287" s="603"/>
      <c r="G287" s="603"/>
      <c r="H287" s="603"/>
      <c r="I287" s="603"/>
      <c r="J287" s="603"/>
      <c r="K287" s="603"/>
      <c r="L287" s="603"/>
      <c r="M287" s="603"/>
      <c r="N287" s="603"/>
    </row>
    <row r="288" spans="1:14" ht="15" customHeight="1">
      <c r="A288" s="616"/>
      <c r="B288" s="616"/>
      <c r="C288" s="603"/>
      <c r="D288" s="603"/>
      <c r="E288" s="603"/>
      <c r="F288" s="603"/>
      <c r="G288" s="603"/>
      <c r="H288" s="603"/>
      <c r="I288" s="603"/>
      <c r="J288" s="603"/>
      <c r="K288" s="603"/>
      <c r="L288" s="603"/>
      <c r="M288" s="603"/>
      <c r="N288" s="603"/>
    </row>
    <row r="289" spans="1:14" ht="15" customHeight="1">
      <c r="A289" s="616"/>
      <c r="B289" s="616"/>
      <c r="C289" s="603"/>
      <c r="D289" s="603"/>
      <c r="E289" s="603"/>
      <c r="F289" s="603"/>
      <c r="G289" s="603"/>
      <c r="H289" s="603"/>
      <c r="I289" s="603"/>
      <c r="J289" s="603"/>
      <c r="K289" s="603"/>
      <c r="L289" s="603"/>
      <c r="M289" s="603"/>
      <c r="N289" s="603"/>
    </row>
    <row r="290" spans="1:14" ht="15" customHeight="1">
      <c r="A290" s="616"/>
      <c r="B290" s="616"/>
      <c r="C290" s="603"/>
      <c r="D290" s="603"/>
      <c r="E290" s="603"/>
      <c r="F290" s="603"/>
      <c r="G290" s="603"/>
      <c r="H290" s="603"/>
      <c r="I290" s="603"/>
      <c r="J290" s="603"/>
      <c r="K290" s="603"/>
      <c r="L290" s="603"/>
      <c r="M290" s="603"/>
      <c r="N290" s="603"/>
    </row>
    <row r="291" spans="1:14" ht="15" customHeight="1">
      <c r="A291" s="616"/>
      <c r="B291" s="616"/>
      <c r="C291" s="603"/>
      <c r="D291" s="603"/>
      <c r="E291" s="603"/>
      <c r="F291" s="603"/>
      <c r="G291" s="603"/>
      <c r="H291" s="603"/>
      <c r="I291" s="603"/>
      <c r="J291" s="603"/>
      <c r="K291" s="603"/>
      <c r="L291" s="603"/>
      <c r="M291" s="603"/>
      <c r="N291" s="603"/>
    </row>
    <row r="292" spans="1:14" ht="15" customHeight="1">
      <c r="A292" s="616"/>
      <c r="B292" s="616"/>
      <c r="C292" s="603"/>
      <c r="D292" s="603"/>
      <c r="E292" s="603"/>
      <c r="F292" s="603"/>
      <c r="G292" s="603"/>
      <c r="H292" s="603"/>
      <c r="I292" s="603"/>
      <c r="J292" s="603"/>
      <c r="K292" s="603"/>
      <c r="L292" s="603"/>
      <c r="M292" s="603"/>
      <c r="N292" s="603"/>
    </row>
    <row r="293" spans="1:14" ht="15" customHeight="1">
      <c r="A293" s="616"/>
      <c r="B293" s="616"/>
      <c r="C293" s="603"/>
      <c r="D293" s="603"/>
      <c r="E293" s="603"/>
      <c r="F293" s="603"/>
      <c r="G293" s="603"/>
      <c r="H293" s="603"/>
      <c r="I293" s="603"/>
      <c r="J293" s="603"/>
      <c r="K293" s="603"/>
      <c r="L293" s="603"/>
      <c r="M293" s="603"/>
      <c r="N293" s="603"/>
    </row>
    <row r="294" spans="1:14" ht="15" customHeight="1">
      <c r="A294" s="616"/>
      <c r="B294" s="616"/>
      <c r="C294" s="603"/>
      <c r="D294" s="603"/>
      <c r="E294" s="603"/>
      <c r="F294" s="603"/>
      <c r="G294" s="603"/>
      <c r="H294" s="603"/>
      <c r="I294" s="603"/>
      <c r="J294" s="603"/>
      <c r="K294" s="603"/>
      <c r="L294" s="603"/>
      <c r="M294" s="603"/>
      <c r="N294" s="603"/>
    </row>
    <row r="295" spans="1:14" ht="15" customHeight="1">
      <c r="A295" s="616"/>
      <c r="B295" s="616"/>
      <c r="C295" s="603"/>
      <c r="D295" s="603"/>
      <c r="E295" s="603"/>
      <c r="F295" s="603"/>
      <c r="G295" s="603"/>
      <c r="H295" s="603"/>
      <c r="I295" s="603"/>
      <c r="J295" s="603"/>
      <c r="K295" s="603"/>
      <c r="L295" s="603"/>
      <c r="M295" s="603"/>
      <c r="N295" s="603"/>
    </row>
    <row r="296" spans="1:14" ht="15" customHeight="1">
      <c r="A296" s="616"/>
      <c r="B296" s="616"/>
      <c r="C296" s="603"/>
      <c r="D296" s="603"/>
      <c r="E296" s="603"/>
      <c r="F296" s="603"/>
      <c r="G296" s="603"/>
      <c r="H296" s="603"/>
      <c r="I296" s="603"/>
      <c r="J296" s="603"/>
      <c r="K296" s="603"/>
      <c r="L296" s="603"/>
      <c r="M296" s="603"/>
      <c r="N296" s="603"/>
    </row>
    <row r="297" spans="1:14" ht="15" customHeight="1">
      <c r="A297" s="616"/>
      <c r="B297" s="616"/>
      <c r="C297" s="603"/>
      <c r="D297" s="603"/>
      <c r="E297" s="603"/>
      <c r="F297" s="603"/>
      <c r="G297" s="603"/>
      <c r="H297" s="603"/>
      <c r="I297" s="603"/>
      <c r="J297" s="603"/>
      <c r="K297" s="603"/>
      <c r="L297" s="603"/>
      <c r="M297" s="603"/>
      <c r="N297" s="603"/>
    </row>
    <row r="298" spans="1:14" ht="15" customHeight="1">
      <c r="A298" s="616"/>
      <c r="B298" s="616"/>
      <c r="C298" s="603"/>
      <c r="D298" s="603"/>
      <c r="E298" s="603"/>
      <c r="F298" s="603"/>
      <c r="G298" s="603"/>
      <c r="H298" s="603"/>
      <c r="I298" s="603"/>
      <c r="J298" s="603"/>
      <c r="K298" s="603"/>
      <c r="L298" s="603"/>
      <c r="M298" s="603"/>
      <c r="N298" s="603"/>
    </row>
    <row r="299" spans="1:14" ht="15" customHeight="1">
      <c r="A299" s="616"/>
      <c r="B299" s="616"/>
      <c r="C299" s="603"/>
      <c r="D299" s="603"/>
      <c r="E299" s="603"/>
      <c r="F299" s="603"/>
      <c r="G299" s="603"/>
      <c r="H299" s="603"/>
      <c r="I299" s="603"/>
      <c r="J299" s="603"/>
      <c r="K299" s="603"/>
      <c r="L299" s="603"/>
      <c r="M299" s="603"/>
      <c r="N299" s="603"/>
    </row>
    <row r="300" spans="1:14" ht="15" customHeight="1">
      <c r="A300" s="616"/>
      <c r="B300" s="616"/>
      <c r="C300" s="603"/>
      <c r="D300" s="603"/>
      <c r="E300" s="603"/>
      <c r="F300" s="603"/>
      <c r="G300" s="603"/>
      <c r="H300" s="603"/>
      <c r="I300" s="603"/>
      <c r="J300" s="603"/>
      <c r="K300" s="603"/>
      <c r="L300" s="603"/>
      <c r="M300" s="603"/>
      <c r="N300" s="603"/>
    </row>
    <row r="301" spans="1:14" ht="15" customHeight="1">
      <c r="A301" s="616"/>
      <c r="B301" s="616"/>
      <c r="C301" s="603"/>
      <c r="D301" s="603"/>
      <c r="E301" s="603"/>
      <c r="F301" s="603"/>
      <c r="G301" s="603"/>
      <c r="H301" s="603"/>
      <c r="I301" s="603"/>
      <c r="J301" s="603"/>
      <c r="K301" s="603"/>
      <c r="L301" s="603"/>
      <c r="M301" s="603"/>
      <c r="N301" s="603"/>
    </row>
    <row r="302" spans="1:14" ht="15" customHeight="1">
      <c r="A302" s="616"/>
      <c r="B302" s="616"/>
      <c r="C302" s="603"/>
      <c r="D302" s="603"/>
      <c r="E302" s="603"/>
      <c r="F302" s="603"/>
      <c r="G302" s="603"/>
      <c r="H302" s="603"/>
      <c r="I302" s="603"/>
      <c r="J302" s="603"/>
      <c r="K302" s="603"/>
      <c r="L302" s="603"/>
      <c r="M302" s="603"/>
      <c r="N302" s="603"/>
    </row>
    <row r="303" spans="1:14" ht="15" customHeight="1">
      <c r="A303" s="616"/>
      <c r="B303" s="616"/>
      <c r="C303" s="603"/>
      <c r="D303" s="603"/>
      <c r="E303" s="603"/>
      <c r="F303" s="603"/>
      <c r="G303" s="603"/>
      <c r="H303" s="603"/>
      <c r="I303" s="603"/>
      <c r="J303" s="603"/>
      <c r="K303" s="603"/>
      <c r="L303" s="603"/>
      <c r="M303" s="603"/>
      <c r="N303" s="603"/>
    </row>
    <row r="304" spans="1:14" ht="15" customHeight="1">
      <c r="A304" s="616"/>
      <c r="B304" s="616"/>
      <c r="C304" s="603"/>
      <c r="D304" s="603"/>
      <c r="E304" s="603"/>
      <c r="F304" s="603"/>
      <c r="G304" s="603"/>
      <c r="H304" s="603"/>
      <c r="I304" s="603"/>
      <c r="J304" s="603"/>
      <c r="K304" s="603"/>
      <c r="L304" s="603"/>
      <c r="M304" s="603"/>
      <c r="N304" s="603"/>
    </row>
    <row r="305" spans="1:14" ht="15" customHeight="1">
      <c r="A305" s="616"/>
      <c r="B305" s="616"/>
      <c r="C305" s="603"/>
      <c r="D305" s="603"/>
      <c r="E305" s="603"/>
      <c r="F305" s="603"/>
      <c r="G305" s="603"/>
      <c r="H305" s="603"/>
      <c r="I305" s="603"/>
      <c r="J305" s="603"/>
      <c r="K305" s="603"/>
      <c r="L305" s="603"/>
      <c r="M305" s="603"/>
      <c r="N305" s="603"/>
    </row>
    <row r="306" spans="1:14" ht="15" customHeight="1">
      <c r="A306" s="616"/>
      <c r="B306" s="616"/>
      <c r="C306" s="603"/>
      <c r="D306" s="603"/>
      <c r="E306" s="603"/>
      <c r="F306" s="603"/>
      <c r="G306" s="603"/>
      <c r="H306" s="603"/>
      <c r="I306" s="603"/>
      <c r="J306" s="603"/>
      <c r="K306" s="603"/>
      <c r="L306" s="603"/>
      <c r="M306" s="603"/>
      <c r="N306" s="603"/>
    </row>
    <row r="307" spans="1:14" ht="15" customHeight="1">
      <c r="A307" s="616"/>
      <c r="B307" s="616"/>
      <c r="C307" s="603"/>
      <c r="D307" s="603"/>
      <c r="E307" s="603"/>
      <c r="F307" s="603"/>
      <c r="G307" s="603"/>
      <c r="H307" s="603"/>
      <c r="I307" s="603"/>
      <c r="J307" s="603"/>
      <c r="K307" s="603"/>
      <c r="L307" s="603"/>
      <c r="M307" s="603"/>
      <c r="N307" s="603"/>
    </row>
    <row r="308" spans="1:14" ht="15" customHeight="1">
      <c r="A308" s="616"/>
      <c r="B308" s="616"/>
      <c r="C308" s="603"/>
      <c r="D308" s="603"/>
      <c r="E308" s="603"/>
      <c r="F308" s="603"/>
      <c r="G308" s="603"/>
      <c r="H308" s="603"/>
      <c r="I308" s="603"/>
      <c r="J308" s="603"/>
      <c r="K308" s="603"/>
      <c r="L308" s="603"/>
      <c r="M308" s="603"/>
      <c r="N308" s="603"/>
    </row>
    <row r="309" spans="1:14" ht="15" customHeight="1">
      <c r="A309" s="616"/>
      <c r="B309" s="616"/>
      <c r="C309" s="603"/>
      <c r="D309" s="603"/>
      <c r="E309" s="603"/>
      <c r="F309" s="603"/>
      <c r="G309" s="603"/>
      <c r="H309" s="603"/>
      <c r="I309" s="603"/>
      <c r="J309" s="603"/>
      <c r="K309" s="603"/>
      <c r="L309" s="603"/>
      <c r="M309" s="603"/>
      <c r="N309" s="603"/>
    </row>
    <row r="310" spans="1:14" ht="15" customHeight="1">
      <c r="A310" s="616"/>
      <c r="B310" s="616"/>
      <c r="C310" s="603"/>
      <c r="D310" s="603"/>
      <c r="E310" s="603"/>
      <c r="F310" s="603"/>
      <c r="G310" s="603"/>
      <c r="H310" s="603"/>
      <c r="I310" s="603"/>
      <c r="J310" s="603"/>
      <c r="K310" s="603"/>
      <c r="L310" s="603"/>
      <c r="M310" s="603"/>
      <c r="N310" s="603"/>
    </row>
    <row r="311" spans="1:14" ht="15" customHeight="1">
      <c r="A311" s="616"/>
      <c r="B311" s="616"/>
      <c r="C311" s="603"/>
      <c r="D311" s="603"/>
      <c r="E311" s="603"/>
      <c r="F311" s="603"/>
      <c r="G311" s="603"/>
      <c r="H311" s="603"/>
      <c r="I311" s="603"/>
      <c r="J311" s="603"/>
      <c r="K311" s="603"/>
      <c r="L311" s="603"/>
      <c r="M311" s="603"/>
      <c r="N311" s="603"/>
    </row>
    <row r="312" spans="1:14" ht="15" customHeight="1">
      <c r="A312" s="616"/>
      <c r="B312" s="616"/>
      <c r="C312" s="603"/>
      <c r="D312" s="603"/>
      <c r="E312" s="603"/>
      <c r="F312" s="603"/>
      <c r="G312" s="603"/>
      <c r="H312" s="603"/>
      <c r="I312" s="603"/>
      <c r="J312" s="603"/>
      <c r="K312" s="603"/>
      <c r="L312" s="603"/>
      <c r="M312" s="603"/>
      <c r="N312" s="603"/>
    </row>
    <row r="313" spans="1:14" ht="15" customHeight="1">
      <c r="A313" s="616"/>
      <c r="B313" s="616"/>
      <c r="C313" s="603"/>
      <c r="D313" s="603"/>
      <c r="E313" s="603"/>
      <c r="F313" s="603"/>
      <c r="G313" s="603"/>
      <c r="H313" s="603"/>
      <c r="I313" s="603"/>
      <c r="J313" s="603"/>
      <c r="K313" s="603"/>
      <c r="L313" s="603"/>
      <c r="M313" s="603"/>
      <c r="N313" s="603"/>
    </row>
    <row r="314" spans="1:14" ht="15" customHeight="1">
      <c r="A314" s="616"/>
      <c r="B314" s="616"/>
      <c r="C314" s="603"/>
      <c r="D314" s="603"/>
      <c r="E314" s="603"/>
      <c r="F314" s="603"/>
      <c r="G314" s="603"/>
      <c r="H314" s="603"/>
      <c r="I314" s="603"/>
      <c r="J314" s="603"/>
      <c r="K314" s="603"/>
      <c r="L314" s="603"/>
      <c r="M314" s="603"/>
      <c r="N314" s="603"/>
    </row>
    <row r="315" spans="1:14" ht="15" customHeight="1">
      <c r="A315" s="616"/>
      <c r="B315" s="616"/>
      <c r="C315" s="603"/>
      <c r="D315" s="603"/>
      <c r="E315" s="603"/>
      <c r="F315" s="603"/>
      <c r="G315" s="603"/>
      <c r="H315" s="603"/>
      <c r="I315" s="603"/>
      <c r="J315" s="603"/>
      <c r="K315" s="603"/>
      <c r="L315" s="603"/>
      <c r="M315" s="603"/>
      <c r="N315" s="603"/>
    </row>
    <row r="316" spans="1:14" ht="15" customHeight="1">
      <c r="A316" s="616"/>
      <c r="B316" s="616"/>
      <c r="C316" s="603"/>
      <c r="D316" s="603"/>
      <c r="E316" s="603"/>
      <c r="F316" s="603"/>
      <c r="G316" s="603"/>
      <c r="H316" s="603"/>
      <c r="I316" s="603"/>
      <c r="J316" s="603"/>
      <c r="K316" s="603"/>
      <c r="L316" s="603"/>
      <c r="M316" s="603"/>
      <c r="N316" s="603"/>
    </row>
    <row r="317" spans="1:14" ht="15" customHeight="1">
      <c r="A317" s="616"/>
      <c r="B317" s="616"/>
      <c r="C317" s="603"/>
      <c r="D317" s="603"/>
      <c r="E317" s="603"/>
      <c r="F317" s="603"/>
      <c r="G317" s="603"/>
      <c r="H317" s="603"/>
      <c r="I317" s="603"/>
      <c r="J317" s="603"/>
      <c r="K317" s="603"/>
      <c r="L317" s="603"/>
      <c r="M317" s="603"/>
      <c r="N317" s="603"/>
    </row>
    <row r="318" spans="1:14" ht="15" customHeight="1">
      <c r="A318" s="616"/>
      <c r="B318" s="616"/>
      <c r="C318" s="603"/>
      <c r="D318" s="603"/>
      <c r="E318" s="603"/>
      <c r="F318" s="603"/>
      <c r="G318" s="603"/>
      <c r="H318" s="603"/>
      <c r="I318" s="603"/>
      <c r="J318" s="603"/>
      <c r="K318" s="603"/>
      <c r="L318" s="603"/>
      <c r="M318" s="603"/>
      <c r="N318" s="603"/>
    </row>
    <row r="319" spans="1:14" ht="15" customHeight="1">
      <c r="A319" s="616"/>
      <c r="B319" s="616"/>
      <c r="C319" s="603"/>
      <c r="D319" s="603"/>
      <c r="E319" s="603"/>
      <c r="F319" s="603"/>
      <c r="G319" s="603"/>
      <c r="H319" s="603"/>
      <c r="I319" s="603"/>
      <c r="J319" s="603"/>
      <c r="K319" s="603"/>
      <c r="L319" s="603"/>
      <c r="M319" s="603"/>
      <c r="N319" s="603"/>
    </row>
    <row r="320" spans="1:14" ht="15" customHeight="1">
      <c r="A320" s="616"/>
      <c r="B320" s="616"/>
      <c r="C320" s="603"/>
      <c r="D320" s="603"/>
      <c r="E320" s="603"/>
      <c r="F320" s="603"/>
      <c r="G320" s="603"/>
      <c r="H320" s="603"/>
      <c r="I320" s="603"/>
      <c r="J320" s="603"/>
      <c r="K320" s="603"/>
      <c r="L320" s="603"/>
      <c r="M320" s="603"/>
      <c r="N320" s="603"/>
    </row>
    <row r="321" spans="1:14" ht="15" customHeight="1">
      <c r="A321" s="616"/>
      <c r="B321" s="616"/>
      <c r="C321" s="603"/>
      <c r="D321" s="603"/>
      <c r="E321" s="603"/>
      <c r="F321" s="603"/>
      <c r="G321" s="603"/>
      <c r="H321" s="603"/>
      <c r="I321" s="603"/>
      <c r="J321" s="603"/>
      <c r="K321" s="603"/>
      <c r="L321" s="603"/>
      <c r="M321" s="603"/>
      <c r="N321" s="603"/>
    </row>
    <row r="322" spans="1:14" ht="15" customHeight="1">
      <c r="A322" s="616"/>
      <c r="B322" s="616"/>
      <c r="C322" s="603"/>
      <c r="D322" s="603"/>
      <c r="E322" s="603"/>
      <c r="F322" s="603"/>
      <c r="G322" s="603"/>
      <c r="H322" s="603"/>
      <c r="I322" s="603"/>
      <c r="J322" s="603"/>
      <c r="K322" s="603"/>
      <c r="L322" s="603"/>
      <c r="M322" s="603"/>
      <c r="N322" s="603"/>
    </row>
    <row r="323" spans="1:14" ht="15" customHeight="1">
      <c r="A323" s="616"/>
      <c r="B323" s="616"/>
      <c r="C323" s="603"/>
      <c r="D323" s="603"/>
      <c r="E323" s="603"/>
      <c r="F323" s="603"/>
      <c r="G323" s="603"/>
      <c r="H323" s="603"/>
      <c r="I323" s="603"/>
      <c r="J323" s="603"/>
      <c r="K323" s="603"/>
      <c r="L323" s="603"/>
      <c r="M323" s="603"/>
      <c r="N323" s="603"/>
    </row>
    <row r="324" spans="1:14" ht="15" customHeight="1">
      <c r="A324" s="616"/>
      <c r="B324" s="616"/>
      <c r="C324" s="603"/>
      <c r="D324" s="603"/>
      <c r="E324" s="603"/>
      <c r="F324" s="603"/>
      <c r="G324" s="603"/>
      <c r="H324" s="603"/>
      <c r="I324" s="603"/>
      <c r="J324" s="603"/>
      <c r="K324" s="603"/>
      <c r="L324" s="603"/>
      <c r="M324" s="603"/>
      <c r="N324" s="603"/>
    </row>
  </sheetData>
  <mergeCells count="9">
    <mergeCell ref="C48:C59"/>
    <mergeCell ref="C10:C11"/>
    <mergeCell ref="A5:D5"/>
    <mergeCell ref="A1:D1"/>
    <mergeCell ref="A2:D2"/>
    <mergeCell ref="A3:D3"/>
    <mergeCell ref="A4:D4"/>
    <mergeCell ref="B29:B30"/>
    <mergeCell ref="C37:C47"/>
  </mergeCells>
  <pageMargins left="0.39370078740157483" right="0.19685039370078741" top="0.39370078740157483" bottom="0.43307086614173229" header="0.19685039370078741" footer="0.19685039370078741"/>
  <pageSetup paperSize="9" orientation="landscape" r:id="rId1"/>
  <headerFooter differentFirst="1">
    <oddHeader>&amp;C&amp;P</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9"/>
  <sheetViews>
    <sheetView zoomScaleNormal="100" workbookViewId="0">
      <selection activeCell="A5" sqref="A5:D5"/>
    </sheetView>
  </sheetViews>
  <sheetFormatPr defaultRowHeight="14.25"/>
  <cols>
    <col min="1" max="1" width="7.125" customWidth="1"/>
    <col min="2" max="2" width="26.625" customWidth="1"/>
    <col min="3" max="3" width="47.125" customWidth="1"/>
    <col min="4" max="4" width="48.125" customWidth="1"/>
  </cols>
  <sheetData>
    <row r="2" spans="1:4" ht="15.75">
      <c r="A2" s="632" t="s">
        <v>683</v>
      </c>
      <c r="B2" s="632"/>
      <c r="C2" s="632"/>
      <c r="D2" s="632"/>
    </row>
    <row r="3" spans="1:4" ht="15.75">
      <c r="A3" s="619" t="s">
        <v>393</v>
      </c>
      <c r="B3" s="619"/>
      <c r="C3" s="619"/>
      <c r="D3" s="619"/>
    </row>
    <row r="4" spans="1:4" ht="15" customHeight="1">
      <c r="A4" s="620" t="str">
        <f>'PL 1'!A3:I3</f>
        <v>(Kèm theo báo cáo số       /BC-ĐGS ngày       tháng       năm 2024 của Đoàn giám sát Đoàn đại biểu Quốc hội tỉnh Đồng Tháp)</v>
      </c>
      <c r="B4" s="620"/>
      <c r="C4" s="620"/>
      <c r="D4" s="620"/>
    </row>
    <row r="5" spans="1:4" ht="15" customHeight="1">
      <c r="A5" s="620" t="s">
        <v>147</v>
      </c>
      <c r="B5" s="620"/>
      <c r="C5" s="620"/>
      <c r="D5" s="620"/>
    </row>
    <row r="6" spans="1:4">
      <c r="A6" s="310"/>
    </row>
    <row r="7" spans="1:4">
      <c r="A7" s="41" t="s">
        <v>0</v>
      </c>
      <c r="B7" s="41" t="s">
        <v>143</v>
      </c>
      <c r="C7" s="41" t="s">
        <v>394</v>
      </c>
      <c r="D7" s="41" t="s">
        <v>395</v>
      </c>
    </row>
    <row r="8" spans="1:4" ht="15">
      <c r="A8" s="42">
        <v>1</v>
      </c>
      <c r="B8" s="43" t="s">
        <v>506</v>
      </c>
      <c r="C8" s="43" t="s">
        <v>508</v>
      </c>
      <c r="D8" s="43"/>
    </row>
    <row r="9" spans="1:4" ht="67.5" customHeight="1">
      <c r="A9" s="42">
        <v>2</v>
      </c>
      <c r="B9" s="43" t="s">
        <v>507</v>
      </c>
      <c r="C9" s="43" t="s">
        <v>638</v>
      </c>
      <c r="D9" s="43" t="s">
        <v>639</v>
      </c>
    </row>
  </sheetData>
  <mergeCells count="4">
    <mergeCell ref="A3:D3"/>
    <mergeCell ref="A4:D4"/>
    <mergeCell ref="A5:D5"/>
    <mergeCell ref="A2:D2"/>
  </mergeCells>
  <pageMargins left="0.31496062992125984" right="0.31496062992125984" top="0.35433070866141736" bottom="0.15748031496062992"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zoomScaleNormal="100" workbookViewId="0">
      <selection activeCell="A5" sqref="A5:D5"/>
    </sheetView>
  </sheetViews>
  <sheetFormatPr defaultRowHeight="14.25"/>
  <cols>
    <col min="1" max="1" width="7.125" customWidth="1"/>
    <col min="2" max="2" width="39.125" customWidth="1"/>
    <col min="3" max="3" width="45.625" customWidth="1"/>
    <col min="4" max="4" width="46.375" customWidth="1"/>
  </cols>
  <sheetData>
    <row r="1" spans="1:4" s="344" customFormat="1"/>
    <row r="2" spans="1:4" ht="18.75">
      <c r="A2" s="745" t="s">
        <v>148</v>
      </c>
      <c r="B2" s="745"/>
      <c r="C2" s="745"/>
      <c r="D2" s="745"/>
    </row>
    <row r="3" spans="1:4" ht="60.75" customHeight="1">
      <c r="A3" s="742" t="s">
        <v>149</v>
      </c>
      <c r="B3" s="742"/>
      <c r="C3" s="742"/>
      <c r="D3" s="742"/>
    </row>
    <row r="4" spans="1:4" ht="15.75">
      <c r="A4" s="743" t="str">
        <f>'PL 1'!A3:I3</f>
        <v>(Kèm theo báo cáo số       /BC-ĐGS ngày       tháng       năm 2024 của Đoàn giám sát Đoàn đại biểu Quốc hội tỉnh Đồng Tháp)</v>
      </c>
      <c r="B4" s="743"/>
      <c r="C4" s="743"/>
      <c r="D4" s="743"/>
    </row>
    <row r="5" spans="1:4">
      <c r="A5" s="744" t="s">
        <v>133</v>
      </c>
      <c r="B5" s="744"/>
      <c r="C5" s="744"/>
      <c r="D5" s="744"/>
    </row>
    <row r="7" spans="1:4" ht="23.25" customHeight="1">
      <c r="A7" s="41" t="s">
        <v>0</v>
      </c>
      <c r="B7" s="41" t="s">
        <v>150</v>
      </c>
      <c r="C7" s="41" t="s">
        <v>151</v>
      </c>
      <c r="D7" s="41" t="s">
        <v>152</v>
      </c>
    </row>
    <row r="8" spans="1:4" ht="23.25" customHeight="1">
      <c r="A8" s="42">
        <v>1</v>
      </c>
      <c r="B8" s="43"/>
      <c r="C8" s="43"/>
      <c r="D8" s="43"/>
    </row>
    <row r="9" spans="1:4" ht="23.25" customHeight="1">
      <c r="A9" s="42">
        <v>2</v>
      </c>
      <c r="B9" s="43"/>
      <c r="C9" s="43"/>
      <c r="D9" s="43"/>
    </row>
    <row r="10" spans="1:4" ht="23.25" customHeight="1">
      <c r="A10" s="42">
        <v>3</v>
      </c>
      <c r="B10" s="43"/>
      <c r="C10" s="43"/>
      <c r="D10" s="43"/>
    </row>
    <row r="11" spans="1:4" ht="23.25" customHeight="1">
      <c r="A11" s="42">
        <v>4</v>
      </c>
      <c r="B11" s="43"/>
      <c r="C11" s="43"/>
      <c r="D11" s="43"/>
    </row>
    <row r="12" spans="1:4" ht="23.25" customHeight="1">
      <c r="A12" s="42">
        <v>5</v>
      </c>
      <c r="B12" s="43"/>
      <c r="C12" s="43"/>
      <c r="D12" s="43"/>
    </row>
    <row r="13" spans="1:4" ht="23.25" customHeight="1">
      <c r="A13" s="42" t="s">
        <v>146</v>
      </c>
      <c r="B13" s="43"/>
      <c r="C13" s="43"/>
      <c r="D13" s="43"/>
    </row>
    <row r="14" spans="1:4" ht="23.25" customHeight="1">
      <c r="A14" s="42"/>
      <c r="B14" s="44"/>
      <c r="C14" s="43"/>
      <c r="D14" s="43"/>
    </row>
  </sheetData>
  <mergeCells count="4">
    <mergeCell ref="A3:D3"/>
    <mergeCell ref="A4:D4"/>
    <mergeCell ref="A5:D5"/>
    <mergeCell ref="A2:D2"/>
  </mergeCells>
  <pageMargins left="0.43" right="0.2" top="0.48" bottom="0.56000000000000005" header="0.3" footer="0.3"/>
  <pageSetup paperSize="9" scale="92"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E505"/>
  <sheetViews>
    <sheetView view="pageBreakPreview" zoomScale="115" zoomScaleNormal="115" zoomScaleSheetLayoutView="115" workbookViewId="0">
      <selection activeCell="A373" sqref="A373:XFD376"/>
    </sheetView>
  </sheetViews>
  <sheetFormatPr defaultColWidth="9.125" defaultRowHeight="15.75"/>
  <cols>
    <col min="1" max="1" width="7.625" style="314" customWidth="1"/>
    <col min="2" max="2" width="40.125" style="314" customWidth="1"/>
    <col min="3" max="22" width="8.125" style="314" customWidth="1"/>
    <col min="23" max="16384" width="9.125" style="314"/>
  </cols>
  <sheetData>
    <row r="2" spans="1:31">
      <c r="A2" s="632" t="s">
        <v>676</v>
      </c>
      <c r="B2" s="632"/>
      <c r="C2" s="632"/>
      <c r="D2" s="632"/>
      <c r="E2" s="632"/>
      <c r="F2" s="632"/>
      <c r="G2" s="632"/>
      <c r="H2" s="632"/>
      <c r="I2" s="632"/>
      <c r="J2" s="632"/>
      <c r="K2" s="632"/>
      <c r="L2" s="632"/>
      <c r="M2" s="632"/>
      <c r="N2" s="632"/>
      <c r="O2" s="632"/>
      <c r="P2" s="632"/>
      <c r="Q2" s="632"/>
      <c r="R2" s="632"/>
      <c r="S2" s="632"/>
      <c r="T2" s="632"/>
      <c r="U2" s="632"/>
      <c r="V2" s="632"/>
    </row>
    <row r="3" spans="1:31">
      <c r="A3" s="632" t="s">
        <v>341</v>
      </c>
      <c r="B3" s="632"/>
      <c r="C3" s="632"/>
      <c r="D3" s="632"/>
      <c r="E3" s="632"/>
      <c r="F3" s="632"/>
      <c r="G3" s="632"/>
      <c r="H3" s="632"/>
      <c r="I3" s="632"/>
      <c r="J3" s="632"/>
      <c r="K3" s="632"/>
      <c r="L3" s="632"/>
      <c r="M3" s="632"/>
      <c r="N3" s="632"/>
      <c r="O3" s="632"/>
      <c r="P3" s="632"/>
      <c r="Q3" s="632"/>
      <c r="R3" s="632"/>
      <c r="S3" s="632"/>
      <c r="T3" s="632"/>
      <c r="U3" s="632"/>
      <c r="V3" s="632"/>
      <c r="W3" s="312"/>
      <c r="X3" s="312"/>
      <c r="Y3" s="312"/>
      <c r="Z3" s="312"/>
      <c r="AA3" s="312"/>
      <c r="AB3" s="312"/>
      <c r="AC3" s="312"/>
      <c r="AD3" s="312"/>
      <c r="AE3" s="312"/>
    </row>
    <row r="4" spans="1:31">
      <c r="A4" s="620" t="str">
        <f>'PL 1'!A3:I3</f>
        <v>(Kèm theo báo cáo số       /BC-ĐGS ngày       tháng       năm 2024 của Đoàn giám sát Đoàn đại biểu Quốc hội tỉnh Đồng Tháp)</v>
      </c>
      <c r="B4" s="620"/>
      <c r="C4" s="620"/>
      <c r="D4" s="620"/>
      <c r="E4" s="620"/>
      <c r="F4" s="620"/>
      <c r="G4" s="620"/>
      <c r="H4" s="620"/>
      <c r="I4" s="620"/>
      <c r="J4" s="620"/>
      <c r="K4" s="620"/>
      <c r="L4" s="620"/>
      <c r="M4" s="620"/>
      <c r="N4" s="620"/>
      <c r="O4" s="620"/>
      <c r="P4" s="620"/>
      <c r="Q4" s="620"/>
      <c r="R4" s="620"/>
      <c r="S4" s="620"/>
      <c r="T4" s="620"/>
      <c r="U4" s="620"/>
      <c r="V4" s="620"/>
      <c r="W4" s="315"/>
      <c r="X4" s="315"/>
      <c r="Y4" s="315"/>
      <c r="Z4" s="315"/>
      <c r="AA4" s="315"/>
      <c r="AB4" s="315"/>
      <c r="AC4" s="315"/>
      <c r="AD4" s="315"/>
      <c r="AE4" s="315"/>
    </row>
    <row r="5" spans="1:31" ht="14.25" customHeight="1">
      <c r="A5" s="632" t="s">
        <v>407</v>
      </c>
      <c r="B5" s="632"/>
      <c r="C5" s="632"/>
      <c r="D5" s="632"/>
      <c r="E5" s="632"/>
      <c r="F5" s="632"/>
      <c r="G5" s="632"/>
      <c r="H5" s="632"/>
      <c r="I5" s="632"/>
      <c r="J5" s="632"/>
      <c r="K5" s="632"/>
      <c r="L5" s="632"/>
      <c r="M5" s="632"/>
      <c r="N5" s="632"/>
      <c r="O5" s="632"/>
      <c r="P5" s="632"/>
      <c r="Q5" s="632"/>
      <c r="R5" s="632"/>
      <c r="S5" s="632"/>
      <c r="T5" s="632"/>
      <c r="U5" s="632"/>
      <c r="V5" s="632"/>
      <c r="W5" s="312"/>
      <c r="X5" s="312"/>
      <c r="Y5" s="312"/>
      <c r="Z5" s="312"/>
      <c r="AA5" s="312"/>
      <c r="AB5" s="312"/>
      <c r="AC5" s="312"/>
      <c r="AD5" s="312"/>
      <c r="AE5" s="312"/>
    </row>
    <row r="7" spans="1:31" ht="15" customHeight="1">
      <c r="A7" s="632" t="s">
        <v>342</v>
      </c>
      <c r="B7" s="632"/>
      <c r="C7" s="632"/>
    </row>
    <row r="8" spans="1:31" s="580" customFormat="1" ht="9.75" customHeight="1">
      <c r="A8" s="452"/>
      <c r="B8" s="452"/>
      <c r="C8" s="450"/>
      <c r="D8" s="450"/>
      <c r="E8" s="450"/>
      <c r="F8" s="450"/>
      <c r="G8" s="450"/>
      <c r="H8" s="450"/>
      <c r="I8" s="450"/>
      <c r="J8" s="450"/>
      <c r="K8" s="450"/>
      <c r="L8" s="450"/>
      <c r="M8" s="453"/>
      <c r="N8" s="453"/>
      <c r="O8" s="453"/>
      <c r="P8" s="453"/>
      <c r="Q8" s="453"/>
      <c r="R8" s="453"/>
      <c r="S8" s="453"/>
      <c r="T8" s="453"/>
      <c r="U8" s="453"/>
      <c r="V8" s="453"/>
      <c r="W8" s="453"/>
      <c r="X8" s="453"/>
      <c r="Y8" s="453"/>
      <c r="Z8" s="453"/>
      <c r="AA8" s="453"/>
      <c r="AB8" s="453"/>
      <c r="AC8" s="453"/>
      <c r="AD8" s="453"/>
      <c r="AE8" s="453"/>
    </row>
    <row r="9" spans="1:31" s="580" customFormat="1" ht="15.75" customHeight="1">
      <c r="A9" s="634" t="s">
        <v>0</v>
      </c>
      <c r="B9" s="640" t="s">
        <v>412</v>
      </c>
      <c r="C9" s="629" t="s">
        <v>7</v>
      </c>
      <c r="D9" s="630"/>
      <c r="E9" s="630"/>
      <c r="F9" s="630"/>
      <c r="G9" s="631"/>
      <c r="H9" s="629" t="s">
        <v>8</v>
      </c>
      <c r="I9" s="630"/>
      <c r="J9" s="630"/>
      <c r="K9" s="630"/>
      <c r="L9" s="631"/>
      <c r="M9" s="643" t="s">
        <v>343</v>
      </c>
      <c r="N9" s="644"/>
      <c r="O9" s="644"/>
      <c r="P9" s="644"/>
      <c r="Q9" s="645"/>
      <c r="R9" s="643" t="s">
        <v>447</v>
      </c>
      <c r="S9" s="644"/>
      <c r="T9" s="644"/>
      <c r="U9" s="644"/>
      <c r="V9" s="645"/>
      <c r="W9" s="452"/>
      <c r="X9" s="452"/>
      <c r="Y9" s="452"/>
      <c r="Z9" s="452"/>
      <c r="AA9" s="453"/>
      <c r="AB9" s="452"/>
      <c r="AC9" s="452"/>
      <c r="AD9" s="452"/>
      <c r="AE9" s="452"/>
    </row>
    <row r="10" spans="1:31" s="580" customFormat="1" ht="16.5" customHeight="1">
      <c r="A10" s="639"/>
      <c r="B10" s="641"/>
      <c r="C10" s="646" t="s">
        <v>345</v>
      </c>
      <c r="D10" s="626" t="s">
        <v>344</v>
      </c>
      <c r="E10" s="627"/>
      <c r="F10" s="627"/>
      <c r="G10" s="628"/>
      <c r="H10" s="646" t="s">
        <v>345</v>
      </c>
      <c r="I10" s="626" t="s">
        <v>344</v>
      </c>
      <c r="J10" s="627"/>
      <c r="K10" s="627"/>
      <c r="L10" s="628"/>
      <c r="M10" s="634" t="s">
        <v>345</v>
      </c>
      <c r="N10" s="636" t="s">
        <v>344</v>
      </c>
      <c r="O10" s="637"/>
      <c r="P10" s="637"/>
      <c r="Q10" s="638"/>
      <c r="R10" s="634" t="s">
        <v>345</v>
      </c>
      <c r="S10" s="636" t="s">
        <v>344</v>
      </c>
      <c r="T10" s="637"/>
      <c r="U10" s="637"/>
      <c r="V10" s="638"/>
      <c r="W10" s="450"/>
      <c r="X10" s="450"/>
      <c r="Y10" s="450"/>
      <c r="Z10" s="450"/>
      <c r="AA10" s="453"/>
      <c r="AB10" s="450"/>
      <c r="AC10" s="450"/>
      <c r="AD10" s="450"/>
      <c r="AE10" s="450"/>
    </row>
    <row r="11" spans="1:31" s="580" customFormat="1" ht="45">
      <c r="A11" s="635"/>
      <c r="B11" s="642"/>
      <c r="C11" s="647"/>
      <c r="D11" s="427" t="s">
        <v>346</v>
      </c>
      <c r="E11" s="427" t="s">
        <v>413</v>
      </c>
      <c r="F11" s="427" t="s">
        <v>414</v>
      </c>
      <c r="G11" s="427" t="s">
        <v>415</v>
      </c>
      <c r="H11" s="647"/>
      <c r="I11" s="427" t="s">
        <v>346</v>
      </c>
      <c r="J11" s="427" t="s">
        <v>413</v>
      </c>
      <c r="K11" s="427" t="s">
        <v>414</v>
      </c>
      <c r="L11" s="427" t="s">
        <v>415</v>
      </c>
      <c r="M11" s="635"/>
      <c r="N11" s="369" t="s">
        <v>346</v>
      </c>
      <c r="O11" s="369" t="s">
        <v>413</v>
      </c>
      <c r="P11" s="369" t="s">
        <v>414</v>
      </c>
      <c r="Q11" s="369" t="s">
        <v>415</v>
      </c>
      <c r="R11" s="635"/>
      <c r="S11" s="369" t="s">
        <v>346</v>
      </c>
      <c r="T11" s="369" t="s">
        <v>413</v>
      </c>
      <c r="U11" s="369" t="s">
        <v>414</v>
      </c>
      <c r="V11" s="369" t="s">
        <v>415</v>
      </c>
      <c r="W11" s="451"/>
      <c r="X11" s="451"/>
      <c r="Y11" s="451"/>
      <c r="Z11" s="451"/>
      <c r="AA11" s="451"/>
      <c r="AB11" s="451"/>
      <c r="AC11" s="451"/>
      <c r="AD11" s="451"/>
      <c r="AE11" s="451"/>
    </row>
    <row r="12" spans="1:31" s="580" customFormat="1" ht="12.75" customHeight="1">
      <c r="A12" s="443">
        <v>1</v>
      </c>
      <c r="B12" s="387">
        <v>2</v>
      </c>
      <c r="C12" s="443">
        <v>3</v>
      </c>
      <c r="D12" s="387">
        <v>4</v>
      </c>
      <c r="E12" s="443">
        <v>5</v>
      </c>
      <c r="F12" s="387">
        <v>6</v>
      </c>
      <c r="G12" s="443">
        <v>7</v>
      </c>
      <c r="H12" s="443">
        <v>3</v>
      </c>
      <c r="I12" s="387">
        <v>4</v>
      </c>
      <c r="J12" s="443">
        <v>5</v>
      </c>
      <c r="K12" s="387">
        <v>6</v>
      </c>
      <c r="L12" s="443">
        <v>7</v>
      </c>
      <c r="M12" s="443">
        <v>13</v>
      </c>
      <c r="N12" s="387">
        <v>14</v>
      </c>
      <c r="O12" s="443">
        <v>15</v>
      </c>
      <c r="P12" s="387">
        <v>16</v>
      </c>
      <c r="Q12" s="443">
        <v>17</v>
      </c>
      <c r="R12" s="443">
        <v>13</v>
      </c>
      <c r="S12" s="387">
        <v>14</v>
      </c>
      <c r="T12" s="443">
        <v>15</v>
      </c>
      <c r="U12" s="387">
        <v>16</v>
      </c>
      <c r="V12" s="443">
        <v>17</v>
      </c>
      <c r="W12" s="452"/>
      <c r="X12" s="452"/>
      <c r="Y12" s="452"/>
      <c r="Z12" s="452"/>
      <c r="AA12" s="452"/>
      <c r="AB12" s="452"/>
      <c r="AC12" s="452"/>
      <c r="AD12" s="452"/>
      <c r="AE12" s="452"/>
    </row>
    <row r="13" spans="1:31" s="580" customFormat="1">
      <c r="A13" s="581"/>
      <c r="B13" s="370" t="s">
        <v>416</v>
      </c>
      <c r="C13" s="371">
        <f>SUM(D13:G13)</f>
        <v>953</v>
      </c>
      <c r="D13" s="461">
        <f>SUM(D14,D66,D91,D106,D119,D158,D169)</f>
        <v>0</v>
      </c>
      <c r="E13" s="372">
        <f>SUM(E14,E66,E91,E106,E119,E158,E169)</f>
        <v>42</v>
      </c>
      <c r="F13" s="372">
        <f>SUM(F14,F66,F91,F106,F119,F158,F169)</f>
        <v>83</v>
      </c>
      <c r="G13" s="372">
        <f>SUM(G14,G66,G91,G106,G119,G158,G169)</f>
        <v>828</v>
      </c>
      <c r="H13" s="371">
        <f>SUM(I13:L13)</f>
        <v>923</v>
      </c>
      <c r="I13" s="461">
        <f>SUM(I14,I66,I91,I106,I119,I158,I169)</f>
        <v>0</v>
      </c>
      <c r="J13" s="372">
        <f>SUM(J14,J66,J91,J106,J119,J158,J169)</f>
        <v>42</v>
      </c>
      <c r="K13" s="372">
        <f>SUM(K14,K66,K91,K106,K119,K158,K169)</f>
        <v>84</v>
      </c>
      <c r="L13" s="372">
        <f>SUM(L14,L66,L91,L106,L119,L158,L169)</f>
        <v>797</v>
      </c>
      <c r="M13" s="371">
        <f>SUM(N13:Q13)</f>
        <v>820</v>
      </c>
      <c r="N13" s="372">
        <f>SUM(N14,N66,N91,N106,N119,N158,N169)</f>
        <v>5</v>
      </c>
      <c r="O13" s="372">
        <f>SUM(O14,O66,O91,O106,O119,O158,O169)</f>
        <v>39</v>
      </c>
      <c r="P13" s="372">
        <f>SUM(P14,P66,P91,P106,P119,P158,P169)</f>
        <v>49</v>
      </c>
      <c r="Q13" s="372">
        <f>SUM(Q14,Q66,Q91,Q106,Q119,Q158,Q169)</f>
        <v>727</v>
      </c>
      <c r="R13" s="371">
        <f>SUM(S13:V13)</f>
        <v>814</v>
      </c>
      <c r="S13" s="372">
        <f>SUM(S14,S66,S91,S106,S119,S158,S169)</f>
        <v>5</v>
      </c>
      <c r="T13" s="372">
        <f>SUM(T14,T66,T91,T106,T119,T158,T169)</f>
        <v>50</v>
      </c>
      <c r="U13" s="372">
        <f>SUM(U14,U66,U91,U106,U119,U158,U169)</f>
        <v>45</v>
      </c>
      <c r="V13" s="372">
        <f>SUM(V14,V66,V91,V106,V119,V158,V169)</f>
        <v>714</v>
      </c>
      <c r="W13" s="452"/>
      <c r="X13" s="452"/>
      <c r="Y13" s="452"/>
      <c r="Z13" s="452"/>
      <c r="AA13" s="452"/>
      <c r="AB13" s="452"/>
      <c r="AC13" s="452"/>
      <c r="AD13" s="452"/>
      <c r="AE13" s="452"/>
    </row>
    <row r="14" spans="1:31" s="580" customFormat="1">
      <c r="A14" s="373" t="s">
        <v>25</v>
      </c>
      <c r="B14" s="374" t="s">
        <v>26</v>
      </c>
      <c r="C14" s="375">
        <f>SUM(D14:G14)</f>
        <v>691</v>
      </c>
      <c r="D14" s="376">
        <f>SUM(D15,D16,D22,D23,D24,D64)</f>
        <v>0</v>
      </c>
      <c r="E14" s="376">
        <f t="shared" ref="E14:G14" si="0">SUM(E15,E16,E22,E23,E24,E64)</f>
        <v>0</v>
      </c>
      <c r="F14" s="376">
        <f t="shared" si="0"/>
        <v>2</v>
      </c>
      <c r="G14" s="376">
        <f t="shared" si="0"/>
        <v>689</v>
      </c>
      <c r="H14" s="375">
        <f t="shared" ref="H14:H20" si="1">SUM(I14:L14)</f>
        <v>685</v>
      </c>
      <c r="I14" s="376">
        <f>SUM(I15,I16,I22,I23,I24,I64)</f>
        <v>0</v>
      </c>
      <c r="J14" s="376">
        <f t="shared" ref="J14:L14" si="2">SUM(J15,J16,J22,J23,J24,J64)</f>
        <v>0</v>
      </c>
      <c r="K14" s="376">
        <f t="shared" si="2"/>
        <v>3</v>
      </c>
      <c r="L14" s="376">
        <f t="shared" si="2"/>
        <v>682</v>
      </c>
      <c r="M14" s="375">
        <f>SUM(N14:Q14)</f>
        <v>668</v>
      </c>
      <c r="N14" s="376">
        <f>SUM(N15,N16,N22,N23,N24,N64)</f>
        <v>0</v>
      </c>
      <c r="O14" s="376">
        <f t="shared" ref="O14:Q14" si="3">SUM(O15,O16,O22,O23,O24,O64)</f>
        <v>0</v>
      </c>
      <c r="P14" s="376">
        <f t="shared" si="3"/>
        <v>2</v>
      </c>
      <c r="Q14" s="376">
        <f t="shared" si="3"/>
        <v>666</v>
      </c>
      <c r="R14" s="375">
        <f>SUM(S14:V14)</f>
        <v>668</v>
      </c>
      <c r="S14" s="376">
        <f>SUM(S15,S16,S22,S23,S24,S64)</f>
        <v>0</v>
      </c>
      <c r="T14" s="376">
        <f t="shared" ref="T14:V14" si="4">SUM(T15,T16,T22,T23,T24,T64)</f>
        <v>0</v>
      </c>
      <c r="U14" s="376">
        <f t="shared" si="4"/>
        <v>2</v>
      </c>
      <c r="V14" s="376">
        <f t="shared" si="4"/>
        <v>666</v>
      </c>
      <c r="W14" s="452"/>
      <c r="X14" s="452"/>
      <c r="Y14" s="452"/>
      <c r="Z14" s="452"/>
      <c r="AA14" s="452"/>
      <c r="AB14" s="452"/>
      <c r="AC14" s="452"/>
      <c r="AD14" s="452"/>
      <c r="AE14" s="452"/>
    </row>
    <row r="15" spans="1:31" s="580" customFormat="1">
      <c r="A15" s="380">
        <v>1</v>
      </c>
      <c r="B15" s="386" t="s">
        <v>27</v>
      </c>
      <c r="C15" s="378"/>
      <c r="D15" s="378"/>
      <c r="E15" s="378"/>
      <c r="F15" s="378"/>
      <c r="G15" s="378"/>
      <c r="H15" s="378">
        <f t="shared" si="1"/>
        <v>0</v>
      </c>
      <c r="I15" s="378"/>
      <c r="J15" s="378"/>
      <c r="K15" s="378"/>
      <c r="L15" s="378"/>
      <c r="M15" s="378"/>
      <c r="N15" s="378"/>
      <c r="O15" s="378"/>
      <c r="P15" s="378"/>
      <c r="Q15" s="378"/>
      <c r="R15" s="378"/>
      <c r="S15" s="378"/>
      <c r="T15" s="378"/>
      <c r="U15" s="378"/>
      <c r="V15" s="378"/>
      <c r="W15" s="452"/>
      <c r="X15" s="452"/>
      <c r="Y15" s="452"/>
      <c r="Z15" s="452"/>
      <c r="AA15" s="452"/>
      <c r="AB15" s="452"/>
      <c r="AC15" s="452"/>
      <c r="AD15" s="452"/>
      <c r="AE15" s="452"/>
    </row>
    <row r="16" spans="1:31" s="580" customFormat="1">
      <c r="A16" s="380">
        <v>2</v>
      </c>
      <c r="B16" s="386" t="s">
        <v>28</v>
      </c>
      <c r="C16" s="379">
        <f>SUM(D16:G16)</f>
        <v>46</v>
      </c>
      <c r="D16" s="381">
        <f t="shared" ref="D16:F16" si="5">D17</f>
        <v>0</v>
      </c>
      <c r="E16" s="381">
        <f t="shared" si="5"/>
        <v>0</v>
      </c>
      <c r="F16" s="381">
        <f t="shared" si="5"/>
        <v>2</v>
      </c>
      <c r="G16" s="381">
        <f>G17</f>
        <v>44</v>
      </c>
      <c r="H16" s="379">
        <f t="shared" si="1"/>
        <v>46</v>
      </c>
      <c r="I16" s="381">
        <f t="shared" ref="I16:K16" si="6">I17</f>
        <v>0</v>
      </c>
      <c r="J16" s="381">
        <f t="shared" si="6"/>
        <v>0</v>
      </c>
      <c r="K16" s="381">
        <f t="shared" si="6"/>
        <v>3</v>
      </c>
      <c r="L16" s="381">
        <f>L17</f>
        <v>43</v>
      </c>
      <c r="M16" s="379">
        <f>SUM(N16:Q16)</f>
        <v>46</v>
      </c>
      <c r="N16" s="381">
        <f t="shared" ref="N16:V16" si="7">N17</f>
        <v>0</v>
      </c>
      <c r="O16" s="381">
        <f t="shared" si="7"/>
        <v>0</v>
      </c>
      <c r="P16" s="381">
        <f t="shared" si="7"/>
        <v>2</v>
      </c>
      <c r="Q16" s="381">
        <f t="shared" si="7"/>
        <v>44</v>
      </c>
      <c r="R16" s="379">
        <f>SUM(S16:V16)</f>
        <v>46</v>
      </c>
      <c r="S16" s="381">
        <f t="shared" si="7"/>
        <v>0</v>
      </c>
      <c r="T16" s="381">
        <f t="shared" si="7"/>
        <v>0</v>
      </c>
      <c r="U16" s="381">
        <f t="shared" si="7"/>
        <v>2</v>
      </c>
      <c r="V16" s="381">
        <f t="shared" si="7"/>
        <v>44</v>
      </c>
      <c r="W16" s="452"/>
      <c r="X16" s="452"/>
      <c r="Y16" s="452"/>
      <c r="Z16" s="452"/>
      <c r="AA16" s="452"/>
      <c r="AB16" s="452"/>
      <c r="AC16" s="452"/>
      <c r="AD16" s="452"/>
      <c r="AE16" s="452"/>
    </row>
    <row r="17" spans="1:31" s="580" customFormat="1">
      <c r="A17" s="394">
        <v>2.1</v>
      </c>
      <c r="B17" s="395" t="s">
        <v>29</v>
      </c>
      <c r="C17" s="379">
        <f>SUM(D17:G17)</f>
        <v>46</v>
      </c>
      <c r="D17" s="381">
        <f t="shared" ref="D17:G17" si="8">SUM(D18:D21)</f>
        <v>0</v>
      </c>
      <c r="E17" s="381">
        <f t="shared" si="8"/>
        <v>0</v>
      </c>
      <c r="F17" s="381">
        <f t="shared" si="8"/>
        <v>2</v>
      </c>
      <c r="G17" s="381">
        <f t="shared" si="8"/>
        <v>44</v>
      </c>
      <c r="H17" s="379">
        <f t="shared" si="1"/>
        <v>46</v>
      </c>
      <c r="I17" s="381">
        <f t="shared" ref="I17:L17" si="9">SUM(I18:I21)</f>
        <v>0</v>
      </c>
      <c r="J17" s="381">
        <f t="shared" si="9"/>
        <v>0</v>
      </c>
      <c r="K17" s="381">
        <f t="shared" si="9"/>
        <v>3</v>
      </c>
      <c r="L17" s="381">
        <f t="shared" si="9"/>
        <v>43</v>
      </c>
      <c r="M17" s="381">
        <f>SUM(M18:M21)</f>
        <v>46</v>
      </c>
      <c r="N17" s="381">
        <f t="shared" ref="N17:Q17" si="10">SUM(N18:N21)</f>
        <v>0</v>
      </c>
      <c r="O17" s="381">
        <f t="shared" si="10"/>
        <v>0</v>
      </c>
      <c r="P17" s="381">
        <f t="shared" si="10"/>
        <v>2</v>
      </c>
      <c r="Q17" s="381">
        <f t="shared" si="10"/>
        <v>44</v>
      </c>
      <c r="R17" s="381">
        <f>SUM(R18:R21)</f>
        <v>46</v>
      </c>
      <c r="S17" s="381">
        <f t="shared" ref="S17:V17" si="11">SUM(S18:S21)</f>
        <v>0</v>
      </c>
      <c r="T17" s="381">
        <f t="shared" si="11"/>
        <v>0</v>
      </c>
      <c r="U17" s="381">
        <f t="shared" si="11"/>
        <v>2</v>
      </c>
      <c r="V17" s="381">
        <f t="shared" si="11"/>
        <v>44</v>
      </c>
      <c r="W17" s="452"/>
      <c r="X17" s="452"/>
      <c r="Y17" s="452"/>
      <c r="Z17" s="452"/>
      <c r="AA17" s="452"/>
      <c r="AB17" s="452"/>
      <c r="AC17" s="452"/>
      <c r="AD17" s="452"/>
      <c r="AE17" s="452"/>
    </row>
    <row r="18" spans="1:31" s="580" customFormat="1">
      <c r="A18" s="394" t="s">
        <v>30</v>
      </c>
      <c r="B18" s="395" t="s">
        <v>31</v>
      </c>
      <c r="C18" s="379">
        <v>43</v>
      </c>
      <c r="D18" s="381"/>
      <c r="E18" s="381"/>
      <c r="F18" s="381"/>
      <c r="G18" s="381">
        <v>43</v>
      </c>
      <c r="H18" s="379">
        <f t="shared" si="1"/>
        <v>43</v>
      </c>
      <c r="I18" s="381"/>
      <c r="J18" s="381"/>
      <c r="K18" s="381"/>
      <c r="L18" s="381">
        <v>43</v>
      </c>
      <c r="M18" s="379">
        <v>43</v>
      </c>
      <c r="N18" s="381"/>
      <c r="O18" s="381"/>
      <c r="P18" s="381"/>
      <c r="Q18" s="381">
        <v>43</v>
      </c>
      <c r="R18" s="379">
        <v>43</v>
      </c>
      <c r="S18" s="381"/>
      <c r="T18" s="381"/>
      <c r="U18" s="381"/>
      <c r="V18" s="381">
        <v>43</v>
      </c>
      <c r="W18" s="452"/>
      <c r="X18" s="452"/>
      <c r="Y18" s="452"/>
      <c r="Z18" s="452"/>
      <c r="AA18" s="452"/>
      <c r="AB18" s="452"/>
      <c r="AC18" s="452"/>
      <c r="AD18" s="452"/>
      <c r="AE18" s="452"/>
    </row>
    <row r="19" spans="1:31" s="580" customFormat="1">
      <c r="A19" s="394" t="s">
        <v>32</v>
      </c>
      <c r="B19" s="582" t="s">
        <v>33</v>
      </c>
      <c r="C19" s="379">
        <v>1</v>
      </c>
      <c r="D19" s="381"/>
      <c r="E19" s="381"/>
      <c r="F19" s="381">
        <v>1</v>
      </c>
      <c r="G19" s="381"/>
      <c r="H19" s="379">
        <f t="shared" si="1"/>
        <v>1</v>
      </c>
      <c r="I19" s="381"/>
      <c r="J19" s="381"/>
      <c r="K19" s="381">
        <v>1</v>
      </c>
      <c r="L19" s="381"/>
      <c r="M19" s="379">
        <v>1</v>
      </c>
      <c r="N19" s="381"/>
      <c r="O19" s="381"/>
      <c r="P19" s="381">
        <v>1</v>
      </c>
      <c r="Q19" s="381"/>
      <c r="R19" s="379">
        <v>1</v>
      </c>
      <c r="S19" s="381"/>
      <c r="T19" s="381"/>
      <c r="U19" s="381">
        <v>1</v>
      </c>
      <c r="V19" s="381"/>
      <c r="W19" s="452"/>
      <c r="X19" s="452"/>
      <c r="Y19" s="452"/>
      <c r="Z19" s="452"/>
      <c r="AA19" s="452"/>
      <c r="AB19" s="452"/>
      <c r="AC19" s="452"/>
      <c r="AD19" s="452"/>
      <c r="AE19" s="452"/>
    </row>
    <row r="20" spans="1:31" s="580" customFormat="1">
      <c r="A20" s="394" t="s">
        <v>34</v>
      </c>
      <c r="B20" s="582" t="s">
        <v>35</v>
      </c>
      <c r="C20" s="379">
        <v>1</v>
      </c>
      <c r="D20" s="381"/>
      <c r="E20" s="381"/>
      <c r="F20" s="381">
        <v>1</v>
      </c>
      <c r="G20" s="381"/>
      <c r="H20" s="379">
        <f t="shared" si="1"/>
        <v>1</v>
      </c>
      <c r="I20" s="381"/>
      <c r="J20" s="381"/>
      <c r="K20" s="381">
        <v>1</v>
      </c>
      <c r="L20" s="381"/>
      <c r="M20" s="379">
        <v>1</v>
      </c>
      <c r="N20" s="381"/>
      <c r="O20" s="381"/>
      <c r="P20" s="381">
        <v>1</v>
      </c>
      <c r="Q20" s="381"/>
      <c r="R20" s="379">
        <v>1</v>
      </c>
      <c r="S20" s="381"/>
      <c r="T20" s="381"/>
      <c r="U20" s="381">
        <v>1</v>
      </c>
      <c r="V20" s="381"/>
      <c r="W20" s="452"/>
      <c r="X20" s="452"/>
      <c r="Y20" s="452"/>
      <c r="Z20" s="452"/>
      <c r="AA20" s="452"/>
      <c r="AB20" s="452"/>
      <c r="AC20" s="452"/>
      <c r="AD20" s="452"/>
      <c r="AE20" s="452"/>
    </row>
    <row r="21" spans="1:31" s="580" customFormat="1">
      <c r="A21" s="394" t="s">
        <v>36</v>
      </c>
      <c r="B21" s="583" t="s">
        <v>37</v>
      </c>
      <c r="C21" s="379">
        <v>1</v>
      </c>
      <c r="D21" s="381"/>
      <c r="E21" s="381"/>
      <c r="F21" s="381"/>
      <c r="G21" s="381">
        <v>1</v>
      </c>
      <c r="H21" s="379">
        <f>SUM(I21:L21)</f>
        <v>1</v>
      </c>
      <c r="I21" s="381"/>
      <c r="J21" s="381"/>
      <c r="K21" s="381">
        <v>1</v>
      </c>
      <c r="L21" s="381"/>
      <c r="M21" s="379">
        <v>1</v>
      </c>
      <c r="N21" s="381"/>
      <c r="O21" s="381"/>
      <c r="P21" s="381"/>
      <c r="Q21" s="381">
        <v>1</v>
      </c>
      <c r="R21" s="379">
        <v>1</v>
      </c>
      <c r="S21" s="381"/>
      <c r="T21" s="381"/>
      <c r="U21" s="381"/>
      <c r="V21" s="381">
        <v>1</v>
      </c>
      <c r="W21" s="452"/>
      <c r="X21" s="452"/>
      <c r="Y21" s="452"/>
      <c r="Z21" s="452"/>
      <c r="AA21" s="452"/>
      <c r="AB21" s="452"/>
      <c r="AC21" s="452"/>
      <c r="AD21" s="452"/>
      <c r="AE21" s="452"/>
    </row>
    <row r="22" spans="1:31" s="580" customFormat="1" ht="15.75" customHeight="1">
      <c r="A22" s="394">
        <v>3</v>
      </c>
      <c r="B22" s="395" t="s">
        <v>38</v>
      </c>
      <c r="C22" s="379"/>
      <c r="D22" s="381"/>
      <c r="E22" s="381"/>
      <c r="F22" s="381"/>
      <c r="G22" s="381"/>
      <c r="H22" s="379"/>
      <c r="I22" s="381"/>
      <c r="J22" s="381"/>
      <c r="K22" s="381"/>
      <c r="L22" s="381"/>
      <c r="M22" s="379"/>
      <c r="N22" s="381"/>
      <c r="O22" s="381"/>
      <c r="P22" s="381"/>
      <c r="Q22" s="381"/>
      <c r="R22" s="379"/>
      <c r="S22" s="381"/>
      <c r="T22" s="381"/>
      <c r="U22" s="381"/>
      <c r="V22" s="381"/>
      <c r="W22" s="452"/>
      <c r="X22" s="452"/>
      <c r="Y22" s="452"/>
      <c r="Z22" s="452"/>
      <c r="AA22" s="452"/>
      <c r="AB22" s="452"/>
      <c r="AC22" s="452"/>
      <c r="AD22" s="452"/>
      <c r="AE22" s="452"/>
    </row>
    <row r="23" spans="1:31" s="580" customFormat="1">
      <c r="A23" s="394">
        <v>4</v>
      </c>
      <c r="B23" s="395" t="s">
        <v>39</v>
      </c>
      <c r="C23" s="379"/>
      <c r="D23" s="381"/>
      <c r="E23" s="381"/>
      <c r="F23" s="381"/>
      <c r="G23" s="381"/>
      <c r="H23" s="379"/>
      <c r="I23" s="381"/>
      <c r="J23" s="381"/>
      <c r="K23" s="381"/>
      <c r="L23" s="381"/>
      <c r="M23" s="379"/>
      <c r="N23" s="381"/>
      <c r="O23" s="381"/>
      <c r="P23" s="381"/>
      <c r="Q23" s="381"/>
      <c r="R23" s="379"/>
      <c r="S23" s="381"/>
      <c r="T23" s="381"/>
      <c r="U23" s="381"/>
      <c r="V23" s="381"/>
      <c r="W23" s="452"/>
      <c r="X23" s="452"/>
      <c r="Y23" s="452"/>
      <c r="Z23" s="452"/>
      <c r="AA23" s="452"/>
      <c r="AB23" s="452"/>
      <c r="AC23" s="452"/>
      <c r="AD23" s="452"/>
      <c r="AE23" s="452"/>
    </row>
    <row r="24" spans="1:31" s="580" customFormat="1">
      <c r="A24" s="382">
        <v>5</v>
      </c>
      <c r="B24" s="383" t="s">
        <v>40</v>
      </c>
      <c r="C24" s="384">
        <f>G24</f>
        <v>645</v>
      </c>
      <c r="D24" s="385">
        <f t="shared" ref="D24:E24" si="12">SUM(D25,D38,D51)</f>
        <v>0</v>
      </c>
      <c r="E24" s="385">
        <f t="shared" si="12"/>
        <v>0</v>
      </c>
      <c r="F24" s="385">
        <v>0</v>
      </c>
      <c r="G24" s="385">
        <f>SUM(G25,G38,G51)</f>
        <v>645</v>
      </c>
      <c r="H24" s="384">
        <f>L24</f>
        <v>639</v>
      </c>
      <c r="I24" s="385">
        <f t="shared" ref="I24:J24" si="13">SUM(I25,I38,I51)</f>
        <v>0</v>
      </c>
      <c r="J24" s="385">
        <f t="shared" si="13"/>
        <v>0</v>
      </c>
      <c r="K24" s="385">
        <v>0</v>
      </c>
      <c r="L24" s="385">
        <f>SUM(L25,L38,L51)</f>
        <v>639</v>
      </c>
      <c r="M24" s="384">
        <f>SUM(M25,M38,M51)</f>
        <v>622</v>
      </c>
      <c r="N24" s="385">
        <f t="shared" ref="N24:Q24" si="14">SUM(N25,N38,N51)</f>
        <v>0</v>
      </c>
      <c r="O24" s="385">
        <f t="shared" si="14"/>
        <v>0</v>
      </c>
      <c r="P24" s="385">
        <f t="shared" si="14"/>
        <v>0</v>
      </c>
      <c r="Q24" s="385">
        <f t="shared" si="14"/>
        <v>622</v>
      </c>
      <c r="R24" s="384">
        <f>SUM(R25,R38,R51)</f>
        <v>622</v>
      </c>
      <c r="S24" s="385">
        <f t="shared" ref="S24:V24" si="15">SUM(S25,S38,S51)</f>
        <v>0</v>
      </c>
      <c r="T24" s="385">
        <f t="shared" si="15"/>
        <v>0</v>
      </c>
      <c r="U24" s="385">
        <f t="shared" si="15"/>
        <v>0</v>
      </c>
      <c r="V24" s="385">
        <f t="shared" si="15"/>
        <v>622</v>
      </c>
      <c r="W24" s="452"/>
      <c r="X24" s="452"/>
      <c r="Y24" s="452"/>
      <c r="Z24" s="452"/>
      <c r="AA24" s="452"/>
      <c r="AB24" s="452"/>
      <c r="AC24" s="452"/>
      <c r="AD24" s="452"/>
      <c r="AE24" s="452"/>
    </row>
    <row r="25" spans="1:31" s="580" customFormat="1">
      <c r="A25" s="380">
        <v>5.0999999999999996</v>
      </c>
      <c r="B25" s="386" t="s">
        <v>41</v>
      </c>
      <c r="C25" s="379">
        <f>G25</f>
        <v>186</v>
      </c>
      <c r="D25" s="381"/>
      <c r="E25" s="381"/>
      <c r="F25" s="381"/>
      <c r="G25" s="381">
        <v>186</v>
      </c>
      <c r="H25" s="379">
        <f>L25</f>
        <v>186</v>
      </c>
      <c r="I25" s="381"/>
      <c r="J25" s="381"/>
      <c r="K25" s="381"/>
      <c r="L25" s="381">
        <v>186</v>
      </c>
      <c r="M25" s="379">
        <f>Q25</f>
        <v>185</v>
      </c>
      <c r="N25" s="381">
        <f t="shared" ref="N25:P25" si="16">SUM(N26:N37)</f>
        <v>0</v>
      </c>
      <c r="O25" s="381">
        <f t="shared" si="16"/>
        <v>0</v>
      </c>
      <c r="P25" s="381">
        <f t="shared" si="16"/>
        <v>0</v>
      </c>
      <c r="Q25" s="381">
        <v>185</v>
      </c>
      <c r="R25" s="379">
        <f>V25</f>
        <v>185</v>
      </c>
      <c r="S25" s="381">
        <f t="shared" ref="S25:U25" si="17">SUM(S26:S37)</f>
        <v>0</v>
      </c>
      <c r="T25" s="381">
        <f t="shared" si="17"/>
        <v>0</v>
      </c>
      <c r="U25" s="381">
        <f t="shared" si="17"/>
        <v>0</v>
      </c>
      <c r="V25" s="381">
        <v>185</v>
      </c>
      <c r="W25" s="452"/>
      <c r="X25" s="452"/>
      <c r="Y25" s="452"/>
      <c r="Z25" s="452"/>
      <c r="AA25" s="452"/>
      <c r="AB25" s="452"/>
      <c r="AC25" s="452"/>
      <c r="AD25" s="452"/>
      <c r="AE25" s="452"/>
    </row>
    <row r="26" spans="1:31" s="580" customFormat="1" hidden="1">
      <c r="A26" s="387">
        <v>1</v>
      </c>
      <c r="B26" s="388" t="s">
        <v>42</v>
      </c>
      <c r="C26" s="389"/>
      <c r="D26" s="390"/>
      <c r="E26" s="390"/>
      <c r="F26" s="390"/>
      <c r="G26" s="390"/>
      <c r="H26" s="389"/>
      <c r="I26" s="390"/>
      <c r="J26" s="390"/>
      <c r="K26" s="390"/>
      <c r="L26" s="390"/>
      <c r="M26" s="389"/>
      <c r="N26" s="390"/>
      <c r="O26" s="390"/>
      <c r="P26" s="390"/>
      <c r="Q26" s="390"/>
      <c r="R26" s="389"/>
      <c r="S26" s="390"/>
      <c r="T26" s="390"/>
      <c r="U26" s="390"/>
      <c r="V26" s="390"/>
      <c r="W26" s="452"/>
      <c r="X26" s="452"/>
      <c r="Y26" s="452"/>
      <c r="Z26" s="452"/>
      <c r="AA26" s="452"/>
      <c r="AB26" s="452"/>
      <c r="AC26" s="452"/>
      <c r="AD26" s="452"/>
      <c r="AE26" s="452"/>
    </row>
    <row r="27" spans="1:31" s="580" customFormat="1" hidden="1">
      <c r="A27" s="387">
        <v>2</v>
      </c>
      <c r="B27" s="388" t="s">
        <v>43</v>
      </c>
      <c r="C27" s="389"/>
      <c r="D27" s="390"/>
      <c r="E27" s="390"/>
      <c r="F27" s="390"/>
      <c r="G27" s="390"/>
      <c r="H27" s="389"/>
      <c r="I27" s="390"/>
      <c r="J27" s="390"/>
      <c r="K27" s="390"/>
      <c r="L27" s="390"/>
      <c r="M27" s="389"/>
      <c r="N27" s="390"/>
      <c r="O27" s="390"/>
      <c r="P27" s="390"/>
      <c r="Q27" s="390"/>
      <c r="R27" s="389"/>
      <c r="S27" s="390"/>
      <c r="T27" s="390"/>
      <c r="U27" s="390"/>
      <c r="V27" s="390"/>
      <c r="W27" s="452"/>
      <c r="X27" s="452"/>
      <c r="Y27" s="452"/>
      <c r="Z27" s="452"/>
      <c r="AA27" s="452"/>
      <c r="AB27" s="452"/>
      <c r="AC27" s="452"/>
      <c r="AD27" s="452"/>
      <c r="AE27" s="452"/>
    </row>
    <row r="28" spans="1:31" s="580" customFormat="1" hidden="1">
      <c r="A28" s="387">
        <v>3</v>
      </c>
      <c r="B28" s="388" t="s">
        <v>44</v>
      </c>
      <c r="C28" s="389"/>
      <c r="D28" s="390"/>
      <c r="E28" s="390"/>
      <c r="F28" s="390"/>
      <c r="G28" s="390"/>
      <c r="H28" s="389"/>
      <c r="I28" s="390"/>
      <c r="J28" s="390"/>
      <c r="K28" s="390"/>
      <c r="L28" s="390"/>
      <c r="M28" s="389"/>
      <c r="N28" s="390"/>
      <c r="O28" s="390"/>
      <c r="P28" s="390"/>
      <c r="Q28" s="390"/>
      <c r="R28" s="389"/>
      <c r="S28" s="390"/>
      <c r="T28" s="390"/>
      <c r="U28" s="390"/>
      <c r="V28" s="390"/>
      <c r="W28" s="452"/>
      <c r="X28" s="452"/>
      <c r="Y28" s="452"/>
      <c r="Z28" s="452"/>
      <c r="AA28" s="452"/>
      <c r="AB28" s="452"/>
      <c r="AC28" s="452"/>
      <c r="AD28" s="452"/>
      <c r="AE28" s="452"/>
    </row>
    <row r="29" spans="1:31" s="580" customFormat="1" hidden="1">
      <c r="A29" s="387">
        <v>4</v>
      </c>
      <c r="B29" s="388" t="s">
        <v>45</v>
      </c>
      <c r="C29" s="389"/>
      <c r="D29" s="390"/>
      <c r="E29" s="390"/>
      <c r="F29" s="390"/>
      <c r="G29" s="390"/>
      <c r="H29" s="389"/>
      <c r="I29" s="390"/>
      <c r="J29" s="390"/>
      <c r="K29" s="390"/>
      <c r="L29" s="390"/>
      <c r="M29" s="389"/>
      <c r="N29" s="390"/>
      <c r="O29" s="390"/>
      <c r="P29" s="390"/>
      <c r="Q29" s="390"/>
      <c r="R29" s="389"/>
      <c r="S29" s="390"/>
      <c r="T29" s="390"/>
      <c r="U29" s="390"/>
      <c r="V29" s="390"/>
      <c r="W29" s="452"/>
      <c r="X29" s="452"/>
      <c r="Y29" s="452"/>
      <c r="Z29" s="452"/>
      <c r="AA29" s="452"/>
      <c r="AB29" s="452"/>
      <c r="AC29" s="452"/>
      <c r="AD29" s="452"/>
      <c r="AE29" s="452"/>
    </row>
    <row r="30" spans="1:31" s="580" customFormat="1" hidden="1">
      <c r="A30" s="387">
        <v>5</v>
      </c>
      <c r="B30" s="388" t="s">
        <v>46</v>
      </c>
      <c r="C30" s="389"/>
      <c r="D30" s="390"/>
      <c r="E30" s="390"/>
      <c r="F30" s="390"/>
      <c r="G30" s="390"/>
      <c r="H30" s="389"/>
      <c r="I30" s="390"/>
      <c r="J30" s="390"/>
      <c r="K30" s="390"/>
      <c r="L30" s="390"/>
      <c r="M30" s="389"/>
      <c r="N30" s="390"/>
      <c r="O30" s="390"/>
      <c r="P30" s="390"/>
      <c r="Q30" s="390"/>
      <c r="R30" s="389"/>
      <c r="S30" s="390"/>
      <c r="T30" s="390"/>
      <c r="U30" s="390"/>
      <c r="V30" s="390"/>
      <c r="W30" s="452"/>
      <c r="X30" s="452"/>
      <c r="Y30" s="452"/>
      <c r="Z30" s="452"/>
      <c r="AA30" s="452"/>
      <c r="AB30" s="452"/>
      <c r="AC30" s="452"/>
      <c r="AD30" s="452"/>
      <c r="AE30" s="452"/>
    </row>
    <row r="31" spans="1:31" s="580" customFormat="1" hidden="1">
      <c r="A31" s="387">
        <v>6</v>
      </c>
      <c r="B31" s="388" t="s">
        <v>47</v>
      </c>
      <c r="C31" s="389"/>
      <c r="D31" s="390"/>
      <c r="E31" s="390"/>
      <c r="F31" s="390"/>
      <c r="G31" s="390"/>
      <c r="H31" s="389"/>
      <c r="I31" s="390"/>
      <c r="J31" s="390"/>
      <c r="K31" s="390"/>
      <c r="L31" s="390"/>
      <c r="M31" s="389"/>
      <c r="N31" s="390"/>
      <c r="O31" s="390"/>
      <c r="P31" s="390"/>
      <c r="Q31" s="390"/>
      <c r="R31" s="389"/>
      <c r="S31" s="390"/>
      <c r="T31" s="390"/>
      <c r="U31" s="390"/>
      <c r="V31" s="390"/>
      <c r="W31" s="452"/>
      <c r="X31" s="452"/>
      <c r="Y31" s="452"/>
      <c r="Z31" s="452"/>
      <c r="AA31" s="452"/>
      <c r="AB31" s="452"/>
      <c r="AC31" s="452"/>
      <c r="AD31" s="452"/>
      <c r="AE31" s="452"/>
    </row>
    <row r="32" spans="1:31" s="580" customFormat="1" hidden="1">
      <c r="A32" s="387">
        <v>7</v>
      </c>
      <c r="B32" s="388" t="s">
        <v>48</v>
      </c>
      <c r="C32" s="389"/>
      <c r="D32" s="390"/>
      <c r="E32" s="390"/>
      <c r="F32" s="390"/>
      <c r="G32" s="390"/>
      <c r="H32" s="389"/>
      <c r="I32" s="390"/>
      <c r="J32" s="390"/>
      <c r="K32" s="390"/>
      <c r="L32" s="390"/>
      <c r="M32" s="389"/>
      <c r="N32" s="390"/>
      <c r="O32" s="390"/>
      <c r="P32" s="390"/>
      <c r="Q32" s="390"/>
      <c r="R32" s="389"/>
      <c r="S32" s="390"/>
      <c r="T32" s="390"/>
      <c r="U32" s="390"/>
      <c r="V32" s="390"/>
      <c r="W32" s="452"/>
      <c r="X32" s="452"/>
      <c r="Y32" s="452"/>
      <c r="Z32" s="452"/>
      <c r="AA32" s="452"/>
      <c r="AB32" s="452"/>
      <c r="AC32" s="452"/>
      <c r="AD32" s="452"/>
      <c r="AE32" s="452"/>
    </row>
    <row r="33" spans="1:31" s="580" customFormat="1" hidden="1">
      <c r="A33" s="387">
        <v>8</v>
      </c>
      <c r="B33" s="388" t="s">
        <v>49</v>
      </c>
      <c r="C33" s="389"/>
      <c r="D33" s="390"/>
      <c r="E33" s="390"/>
      <c r="F33" s="390"/>
      <c r="G33" s="390"/>
      <c r="H33" s="389"/>
      <c r="I33" s="390"/>
      <c r="J33" s="390"/>
      <c r="K33" s="390"/>
      <c r="L33" s="390"/>
      <c r="M33" s="389"/>
      <c r="N33" s="390"/>
      <c r="O33" s="390"/>
      <c r="P33" s="390"/>
      <c r="Q33" s="390"/>
      <c r="R33" s="389"/>
      <c r="S33" s="390"/>
      <c r="T33" s="390"/>
      <c r="U33" s="390"/>
      <c r="V33" s="390"/>
      <c r="W33" s="452"/>
      <c r="X33" s="452"/>
      <c r="Y33" s="452"/>
      <c r="Z33" s="452"/>
      <c r="AA33" s="452"/>
      <c r="AB33" s="452"/>
      <c r="AC33" s="452"/>
      <c r="AD33" s="452"/>
      <c r="AE33" s="452"/>
    </row>
    <row r="34" spans="1:31" s="580" customFormat="1" hidden="1">
      <c r="A34" s="387">
        <v>9</v>
      </c>
      <c r="B34" s="388" t="s">
        <v>50</v>
      </c>
      <c r="C34" s="389"/>
      <c r="D34" s="390"/>
      <c r="E34" s="390"/>
      <c r="F34" s="390"/>
      <c r="G34" s="390"/>
      <c r="H34" s="389"/>
      <c r="I34" s="390"/>
      <c r="J34" s="390"/>
      <c r="K34" s="390"/>
      <c r="L34" s="390"/>
      <c r="M34" s="389"/>
      <c r="N34" s="390"/>
      <c r="O34" s="390"/>
      <c r="P34" s="390"/>
      <c r="Q34" s="390"/>
      <c r="R34" s="389"/>
      <c r="S34" s="390"/>
      <c r="T34" s="390"/>
      <c r="U34" s="390"/>
      <c r="V34" s="390"/>
      <c r="W34" s="452"/>
      <c r="X34" s="452"/>
      <c r="Y34" s="452"/>
      <c r="Z34" s="452"/>
      <c r="AA34" s="452"/>
      <c r="AB34" s="452"/>
      <c r="AC34" s="452"/>
      <c r="AD34" s="452"/>
      <c r="AE34" s="452"/>
    </row>
    <row r="35" spans="1:31" s="580" customFormat="1" hidden="1">
      <c r="A35" s="387">
        <v>10</v>
      </c>
      <c r="B35" s="388" t="s">
        <v>51</v>
      </c>
      <c r="C35" s="389"/>
      <c r="D35" s="390"/>
      <c r="E35" s="390"/>
      <c r="F35" s="390"/>
      <c r="G35" s="390"/>
      <c r="H35" s="389"/>
      <c r="I35" s="390"/>
      <c r="J35" s="390"/>
      <c r="K35" s="390"/>
      <c r="L35" s="390"/>
      <c r="M35" s="389"/>
      <c r="N35" s="390"/>
      <c r="O35" s="390"/>
      <c r="P35" s="390"/>
      <c r="Q35" s="390"/>
      <c r="R35" s="389"/>
      <c r="S35" s="390"/>
      <c r="T35" s="390"/>
      <c r="U35" s="390"/>
      <c r="V35" s="390"/>
      <c r="W35" s="452"/>
      <c r="X35" s="452"/>
      <c r="Y35" s="452"/>
      <c r="Z35" s="452"/>
      <c r="AA35" s="452"/>
      <c r="AB35" s="452"/>
      <c r="AC35" s="452"/>
      <c r="AD35" s="452"/>
      <c r="AE35" s="452"/>
    </row>
    <row r="36" spans="1:31" s="580" customFormat="1" hidden="1">
      <c r="A36" s="387">
        <v>11</v>
      </c>
      <c r="B36" s="388" t="s">
        <v>52</v>
      </c>
      <c r="C36" s="389"/>
      <c r="D36" s="390"/>
      <c r="E36" s="390"/>
      <c r="F36" s="390"/>
      <c r="G36" s="390"/>
      <c r="H36" s="389"/>
      <c r="I36" s="390"/>
      <c r="J36" s="390"/>
      <c r="K36" s="390"/>
      <c r="L36" s="390"/>
      <c r="M36" s="389"/>
      <c r="N36" s="390"/>
      <c r="O36" s="390"/>
      <c r="P36" s="390"/>
      <c r="Q36" s="390"/>
      <c r="R36" s="389"/>
      <c r="S36" s="390"/>
      <c r="T36" s="390"/>
      <c r="U36" s="390"/>
      <c r="V36" s="390"/>
      <c r="W36" s="452"/>
      <c r="X36" s="452"/>
      <c r="Y36" s="452"/>
      <c r="Z36" s="452"/>
      <c r="AA36" s="452"/>
      <c r="AB36" s="452"/>
      <c r="AC36" s="452"/>
      <c r="AD36" s="452"/>
      <c r="AE36" s="452"/>
    </row>
    <row r="37" spans="1:31" s="580" customFormat="1" hidden="1">
      <c r="A37" s="387">
        <v>12</v>
      </c>
      <c r="B37" s="388" t="s">
        <v>53</v>
      </c>
      <c r="C37" s="389"/>
      <c r="D37" s="390"/>
      <c r="E37" s="390"/>
      <c r="F37" s="390"/>
      <c r="G37" s="390"/>
      <c r="H37" s="389"/>
      <c r="I37" s="390"/>
      <c r="J37" s="390"/>
      <c r="K37" s="390"/>
      <c r="L37" s="390"/>
      <c r="M37" s="389"/>
      <c r="N37" s="390"/>
      <c r="O37" s="390"/>
      <c r="P37" s="390"/>
      <c r="Q37" s="390"/>
      <c r="R37" s="389"/>
      <c r="S37" s="390"/>
      <c r="T37" s="390"/>
      <c r="U37" s="390"/>
      <c r="V37" s="390"/>
      <c r="W37" s="452"/>
      <c r="X37" s="452"/>
      <c r="Y37" s="452"/>
      <c r="Z37" s="452"/>
      <c r="AA37" s="452"/>
      <c r="AB37" s="452"/>
      <c r="AC37" s="452"/>
      <c r="AD37" s="452"/>
      <c r="AE37" s="452"/>
    </row>
    <row r="38" spans="1:31" s="580" customFormat="1">
      <c r="A38" s="380">
        <v>5.2</v>
      </c>
      <c r="B38" s="386" t="s">
        <v>54</v>
      </c>
      <c r="C38" s="379">
        <f>G38</f>
        <v>318</v>
      </c>
      <c r="D38" s="381"/>
      <c r="E38" s="381"/>
      <c r="F38" s="381"/>
      <c r="G38" s="381">
        <v>318</v>
      </c>
      <c r="H38" s="379">
        <f>L38</f>
        <v>315</v>
      </c>
      <c r="I38" s="381"/>
      <c r="J38" s="381"/>
      <c r="K38" s="381"/>
      <c r="L38" s="381">
        <v>315</v>
      </c>
      <c r="M38" s="379">
        <f>Q38</f>
        <v>309</v>
      </c>
      <c r="N38" s="381">
        <f t="shared" ref="N38:P38" si="18">SUM(N39:N50)</f>
        <v>0</v>
      </c>
      <c r="O38" s="381">
        <f t="shared" si="18"/>
        <v>0</v>
      </c>
      <c r="P38" s="381">
        <f t="shared" si="18"/>
        <v>0</v>
      </c>
      <c r="Q38" s="381">
        <v>309</v>
      </c>
      <c r="R38" s="379">
        <f>V38</f>
        <v>309</v>
      </c>
      <c r="S38" s="381">
        <f t="shared" ref="S38:U38" si="19">SUM(S39:S50)</f>
        <v>0</v>
      </c>
      <c r="T38" s="381">
        <f t="shared" si="19"/>
        <v>0</v>
      </c>
      <c r="U38" s="381">
        <f t="shared" si="19"/>
        <v>0</v>
      </c>
      <c r="V38" s="381">
        <v>309</v>
      </c>
      <c r="W38" s="452"/>
      <c r="X38" s="452"/>
      <c r="Y38" s="452"/>
      <c r="Z38" s="452"/>
      <c r="AA38" s="452"/>
      <c r="AB38" s="452"/>
      <c r="AC38" s="452"/>
      <c r="AD38" s="452"/>
      <c r="AE38" s="452"/>
    </row>
    <row r="39" spans="1:31" s="580" customFormat="1" hidden="1">
      <c r="A39" s="387">
        <v>1</v>
      </c>
      <c r="B39" s="388" t="s">
        <v>42</v>
      </c>
      <c r="C39" s="389"/>
      <c r="D39" s="390"/>
      <c r="E39" s="390"/>
      <c r="F39" s="390"/>
      <c r="G39" s="390"/>
      <c r="H39" s="389"/>
      <c r="I39" s="390"/>
      <c r="J39" s="390"/>
      <c r="K39" s="390"/>
      <c r="L39" s="390"/>
      <c r="M39" s="389"/>
      <c r="N39" s="390"/>
      <c r="O39" s="390"/>
      <c r="P39" s="390"/>
      <c r="Q39" s="390"/>
      <c r="R39" s="389"/>
      <c r="S39" s="390"/>
      <c r="T39" s="390"/>
      <c r="U39" s="390"/>
      <c r="V39" s="390"/>
      <c r="W39" s="452"/>
      <c r="X39" s="452"/>
      <c r="Y39" s="452"/>
      <c r="Z39" s="452"/>
      <c r="AA39" s="452"/>
      <c r="AB39" s="452"/>
      <c r="AC39" s="452"/>
      <c r="AD39" s="452"/>
      <c r="AE39" s="452"/>
    </row>
    <row r="40" spans="1:31" s="580" customFormat="1" hidden="1">
      <c r="A40" s="387">
        <v>2</v>
      </c>
      <c r="B40" s="388" t="s">
        <v>43</v>
      </c>
      <c r="C40" s="389"/>
      <c r="D40" s="390"/>
      <c r="E40" s="390"/>
      <c r="F40" s="390"/>
      <c r="G40" s="390"/>
      <c r="H40" s="389"/>
      <c r="I40" s="390"/>
      <c r="J40" s="390"/>
      <c r="K40" s="390"/>
      <c r="L40" s="390"/>
      <c r="M40" s="389"/>
      <c r="N40" s="390"/>
      <c r="O40" s="390"/>
      <c r="P40" s="390"/>
      <c r="Q40" s="390"/>
      <c r="R40" s="389"/>
      <c r="S40" s="390"/>
      <c r="T40" s="390"/>
      <c r="U40" s="390"/>
      <c r="V40" s="390"/>
      <c r="W40" s="452"/>
      <c r="X40" s="452"/>
      <c r="Y40" s="452"/>
      <c r="Z40" s="452"/>
      <c r="AA40" s="452"/>
      <c r="AB40" s="452"/>
      <c r="AC40" s="452"/>
      <c r="AD40" s="452"/>
      <c r="AE40" s="452"/>
    </row>
    <row r="41" spans="1:31" s="580" customFormat="1" hidden="1">
      <c r="A41" s="387">
        <v>3</v>
      </c>
      <c r="B41" s="388" t="s">
        <v>44</v>
      </c>
      <c r="C41" s="389"/>
      <c r="D41" s="390"/>
      <c r="E41" s="390"/>
      <c r="F41" s="390"/>
      <c r="G41" s="390"/>
      <c r="H41" s="389"/>
      <c r="I41" s="390"/>
      <c r="J41" s="390"/>
      <c r="K41" s="390"/>
      <c r="L41" s="390"/>
      <c r="M41" s="389"/>
      <c r="N41" s="390"/>
      <c r="O41" s="390"/>
      <c r="P41" s="390"/>
      <c r="Q41" s="390"/>
      <c r="R41" s="389"/>
      <c r="S41" s="390"/>
      <c r="T41" s="390"/>
      <c r="U41" s="390"/>
      <c r="V41" s="390"/>
      <c r="W41" s="452"/>
      <c r="X41" s="452"/>
      <c r="Y41" s="452"/>
      <c r="Z41" s="452"/>
      <c r="AA41" s="452"/>
      <c r="AB41" s="452"/>
      <c r="AC41" s="452"/>
      <c r="AD41" s="452"/>
      <c r="AE41" s="452"/>
    </row>
    <row r="42" spans="1:31" s="580" customFormat="1" hidden="1">
      <c r="A42" s="387">
        <v>4</v>
      </c>
      <c r="B42" s="388" t="s">
        <v>45</v>
      </c>
      <c r="C42" s="389"/>
      <c r="D42" s="390"/>
      <c r="E42" s="390"/>
      <c r="F42" s="390"/>
      <c r="G42" s="390"/>
      <c r="H42" s="389"/>
      <c r="I42" s="390"/>
      <c r="J42" s="390"/>
      <c r="K42" s="390"/>
      <c r="L42" s="390"/>
      <c r="M42" s="389"/>
      <c r="N42" s="390"/>
      <c r="O42" s="390"/>
      <c r="P42" s="390"/>
      <c r="Q42" s="390"/>
      <c r="R42" s="389"/>
      <c r="S42" s="390"/>
      <c r="T42" s="390"/>
      <c r="U42" s="390"/>
      <c r="V42" s="390"/>
      <c r="W42" s="452"/>
      <c r="X42" s="452"/>
      <c r="Y42" s="452"/>
      <c r="Z42" s="452"/>
      <c r="AA42" s="452"/>
      <c r="AB42" s="452"/>
      <c r="AC42" s="452"/>
      <c r="AD42" s="452"/>
      <c r="AE42" s="452"/>
    </row>
    <row r="43" spans="1:31" s="580" customFormat="1" hidden="1">
      <c r="A43" s="387">
        <v>5</v>
      </c>
      <c r="B43" s="388" t="s">
        <v>46</v>
      </c>
      <c r="C43" s="389"/>
      <c r="D43" s="390"/>
      <c r="E43" s="390"/>
      <c r="F43" s="390"/>
      <c r="G43" s="390"/>
      <c r="H43" s="389"/>
      <c r="I43" s="390"/>
      <c r="J43" s="390"/>
      <c r="K43" s="390"/>
      <c r="L43" s="390"/>
      <c r="M43" s="389"/>
      <c r="N43" s="390"/>
      <c r="O43" s="390"/>
      <c r="P43" s="390"/>
      <c r="Q43" s="390"/>
      <c r="R43" s="389"/>
      <c r="S43" s="390"/>
      <c r="T43" s="390"/>
      <c r="U43" s="390"/>
      <c r="V43" s="390"/>
      <c r="W43" s="452"/>
      <c r="X43" s="452"/>
      <c r="Y43" s="452"/>
      <c r="Z43" s="452"/>
      <c r="AA43" s="452"/>
      <c r="AB43" s="452"/>
      <c r="AC43" s="452"/>
      <c r="AD43" s="452"/>
      <c r="AE43" s="452"/>
    </row>
    <row r="44" spans="1:31" s="580" customFormat="1" hidden="1">
      <c r="A44" s="387">
        <v>6</v>
      </c>
      <c r="B44" s="388" t="s">
        <v>47</v>
      </c>
      <c r="C44" s="389"/>
      <c r="D44" s="390"/>
      <c r="E44" s="390"/>
      <c r="F44" s="390"/>
      <c r="G44" s="390"/>
      <c r="H44" s="389"/>
      <c r="I44" s="390"/>
      <c r="J44" s="390"/>
      <c r="K44" s="390"/>
      <c r="L44" s="390"/>
      <c r="M44" s="389"/>
      <c r="N44" s="390"/>
      <c r="O44" s="390"/>
      <c r="P44" s="390"/>
      <c r="Q44" s="390"/>
      <c r="R44" s="389"/>
      <c r="S44" s="390"/>
      <c r="T44" s="390"/>
      <c r="U44" s="390"/>
      <c r="V44" s="390"/>
      <c r="W44" s="452"/>
      <c r="X44" s="452"/>
      <c r="Y44" s="452"/>
      <c r="Z44" s="452"/>
      <c r="AA44" s="452"/>
      <c r="AB44" s="452"/>
      <c r="AC44" s="452"/>
      <c r="AD44" s="452"/>
      <c r="AE44" s="452"/>
    </row>
    <row r="45" spans="1:31" s="580" customFormat="1" hidden="1">
      <c r="A45" s="387">
        <v>7</v>
      </c>
      <c r="B45" s="388" t="s">
        <v>48</v>
      </c>
      <c r="C45" s="389"/>
      <c r="D45" s="390"/>
      <c r="E45" s="390"/>
      <c r="F45" s="390"/>
      <c r="G45" s="390"/>
      <c r="H45" s="389"/>
      <c r="I45" s="390"/>
      <c r="J45" s="390"/>
      <c r="K45" s="390"/>
      <c r="L45" s="390"/>
      <c r="M45" s="389"/>
      <c r="N45" s="390"/>
      <c r="O45" s="390"/>
      <c r="P45" s="390"/>
      <c r="Q45" s="390"/>
      <c r="R45" s="389"/>
      <c r="S45" s="390"/>
      <c r="T45" s="390"/>
      <c r="U45" s="390"/>
      <c r="V45" s="390"/>
      <c r="W45" s="452"/>
      <c r="X45" s="452"/>
      <c r="Y45" s="452"/>
      <c r="Z45" s="452"/>
      <c r="AA45" s="452"/>
      <c r="AB45" s="452"/>
      <c r="AC45" s="452"/>
      <c r="AD45" s="452"/>
      <c r="AE45" s="452"/>
    </row>
    <row r="46" spans="1:31" s="580" customFormat="1" hidden="1">
      <c r="A46" s="387">
        <v>8</v>
      </c>
      <c r="B46" s="388" t="s">
        <v>49</v>
      </c>
      <c r="C46" s="389"/>
      <c r="D46" s="390"/>
      <c r="E46" s="390"/>
      <c r="F46" s="390"/>
      <c r="G46" s="390"/>
      <c r="H46" s="389"/>
      <c r="I46" s="390"/>
      <c r="J46" s="390"/>
      <c r="K46" s="390"/>
      <c r="L46" s="390"/>
      <c r="M46" s="389"/>
      <c r="N46" s="390"/>
      <c r="O46" s="390"/>
      <c r="P46" s="390"/>
      <c r="Q46" s="390"/>
      <c r="R46" s="389"/>
      <c r="S46" s="390"/>
      <c r="T46" s="390"/>
      <c r="U46" s="390"/>
      <c r="V46" s="390"/>
      <c r="W46" s="452"/>
      <c r="X46" s="452"/>
      <c r="Y46" s="452"/>
      <c r="Z46" s="452"/>
      <c r="AA46" s="452"/>
      <c r="AB46" s="452"/>
      <c r="AC46" s="452"/>
      <c r="AD46" s="452"/>
      <c r="AE46" s="452"/>
    </row>
    <row r="47" spans="1:31" s="580" customFormat="1" hidden="1">
      <c r="A47" s="387">
        <v>9</v>
      </c>
      <c r="B47" s="388" t="s">
        <v>50</v>
      </c>
      <c r="C47" s="389"/>
      <c r="D47" s="390"/>
      <c r="E47" s="390"/>
      <c r="F47" s="390"/>
      <c r="G47" s="390"/>
      <c r="H47" s="389"/>
      <c r="I47" s="390"/>
      <c r="J47" s="390"/>
      <c r="K47" s="390"/>
      <c r="L47" s="390"/>
      <c r="M47" s="389"/>
      <c r="N47" s="390"/>
      <c r="O47" s="390"/>
      <c r="P47" s="390"/>
      <c r="Q47" s="390"/>
      <c r="R47" s="389"/>
      <c r="S47" s="390"/>
      <c r="T47" s="390"/>
      <c r="U47" s="390"/>
      <c r="V47" s="390"/>
      <c r="W47" s="452"/>
      <c r="X47" s="452"/>
      <c r="Y47" s="452"/>
      <c r="Z47" s="452"/>
      <c r="AA47" s="452"/>
      <c r="AB47" s="452"/>
      <c r="AC47" s="452"/>
      <c r="AD47" s="452"/>
      <c r="AE47" s="452"/>
    </row>
    <row r="48" spans="1:31" s="580" customFormat="1" hidden="1">
      <c r="A48" s="387">
        <v>10</v>
      </c>
      <c r="B48" s="388" t="s">
        <v>51</v>
      </c>
      <c r="C48" s="389"/>
      <c r="D48" s="390"/>
      <c r="E48" s="390"/>
      <c r="F48" s="390"/>
      <c r="G48" s="390"/>
      <c r="H48" s="389"/>
      <c r="I48" s="390"/>
      <c r="J48" s="390"/>
      <c r="K48" s="390"/>
      <c r="L48" s="390"/>
      <c r="M48" s="389"/>
      <c r="N48" s="390"/>
      <c r="O48" s="390"/>
      <c r="P48" s="390"/>
      <c r="Q48" s="390"/>
      <c r="R48" s="389"/>
      <c r="S48" s="390"/>
      <c r="T48" s="390"/>
      <c r="U48" s="390"/>
      <c r="V48" s="390"/>
      <c r="W48" s="452"/>
      <c r="X48" s="452"/>
      <c r="Y48" s="452"/>
      <c r="Z48" s="452"/>
      <c r="AA48" s="452"/>
      <c r="AB48" s="452"/>
      <c r="AC48" s="452"/>
      <c r="AD48" s="452"/>
      <c r="AE48" s="452"/>
    </row>
    <row r="49" spans="1:31" s="580" customFormat="1" hidden="1">
      <c r="A49" s="387">
        <v>11</v>
      </c>
      <c r="B49" s="388" t="s">
        <v>52</v>
      </c>
      <c r="C49" s="389"/>
      <c r="D49" s="390"/>
      <c r="E49" s="390"/>
      <c r="F49" s="390"/>
      <c r="G49" s="390"/>
      <c r="H49" s="389"/>
      <c r="I49" s="390"/>
      <c r="J49" s="390"/>
      <c r="K49" s="390"/>
      <c r="L49" s="390"/>
      <c r="M49" s="389"/>
      <c r="N49" s="390"/>
      <c r="O49" s="390"/>
      <c r="P49" s="390"/>
      <c r="Q49" s="390"/>
      <c r="R49" s="389"/>
      <c r="S49" s="390"/>
      <c r="T49" s="390"/>
      <c r="U49" s="390"/>
      <c r="V49" s="390"/>
      <c r="W49" s="452"/>
      <c r="X49" s="452"/>
      <c r="Y49" s="452"/>
      <c r="Z49" s="452"/>
      <c r="AA49" s="452"/>
      <c r="AB49" s="452"/>
      <c r="AC49" s="452"/>
      <c r="AD49" s="452"/>
      <c r="AE49" s="452"/>
    </row>
    <row r="50" spans="1:31" s="580" customFormat="1" hidden="1">
      <c r="A50" s="387">
        <v>12</v>
      </c>
      <c r="B50" s="388" t="s">
        <v>53</v>
      </c>
      <c r="C50" s="389"/>
      <c r="D50" s="390"/>
      <c r="E50" s="390"/>
      <c r="F50" s="390"/>
      <c r="G50" s="390"/>
      <c r="H50" s="389"/>
      <c r="I50" s="390"/>
      <c r="J50" s="390"/>
      <c r="K50" s="390"/>
      <c r="L50" s="390"/>
      <c r="M50" s="389"/>
      <c r="N50" s="390"/>
      <c r="O50" s="390"/>
      <c r="P50" s="390"/>
      <c r="Q50" s="390"/>
      <c r="R50" s="389"/>
      <c r="S50" s="390"/>
      <c r="T50" s="390"/>
      <c r="U50" s="390"/>
      <c r="V50" s="390"/>
      <c r="W50" s="452"/>
      <c r="X50" s="452"/>
      <c r="Y50" s="452"/>
      <c r="Z50" s="452"/>
      <c r="AA50" s="452"/>
      <c r="AB50" s="452"/>
      <c r="AC50" s="452"/>
      <c r="AD50" s="452"/>
      <c r="AE50" s="452"/>
    </row>
    <row r="51" spans="1:31" s="580" customFormat="1">
      <c r="A51" s="380">
        <v>5.3</v>
      </c>
      <c r="B51" s="386" t="s">
        <v>55</v>
      </c>
      <c r="C51" s="379">
        <f>G51</f>
        <v>141</v>
      </c>
      <c r="D51" s="381"/>
      <c r="E51" s="381"/>
      <c r="F51" s="381"/>
      <c r="G51" s="381">
        <v>141</v>
      </c>
      <c r="H51" s="379">
        <f>L51</f>
        <v>138</v>
      </c>
      <c r="I51" s="381"/>
      <c r="J51" s="381"/>
      <c r="K51" s="381"/>
      <c r="L51" s="381">
        <v>138</v>
      </c>
      <c r="M51" s="379">
        <f>Q51</f>
        <v>128</v>
      </c>
      <c r="N51" s="381">
        <f t="shared" ref="N51:P51" si="20">SUM(N52:N63)</f>
        <v>0</v>
      </c>
      <c r="O51" s="381">
        <f t="shared" si="20"/>
        <v>0</v>
      </c>
      <c r="P51" s="381">
        <f t="shared" si="20"/>
        <v>0</v>
      </c>
      <c r="Q51" s="381">
        <v>128</v>
      </c>
      <c r="R51" s="379">
        <f>V51</f>
        <v>128</v>
      </c>
      <c r="S51" s="381">
        <f t="shared" ref="S51:U51" si="21">SUM(S52:S63)</f>
        <v>0</v>
      </c>
      <c r="T51" s="381">
        <f t="shared" si="21"/>
        <v>0</v>
      </c>
      <c r="U51" s="381">
        <f t="shared" si="21"/>
        <v>0</v>
      </c>
      <c r="V51" s="381">
        <v>128</v>
      </c>
      <c r="W51" s="452"/>
      <c r="X51" s="452"/>
      <c r="Y51" s="452"/>
      <c r="Z51" s="452"/>
      <c r="AA51" s="452"/>
      <c r="AB51" s="452"/>
      <c r="AC51" s="452"/>
      <c r="AD51" s="452"/>
      <c r="AE51" s="452"/>
    </row>
    <row r="52" spans="1:31" s="580" customFormat="1" hidden="1">
      <c r="A52" s="387">
        <v>1</v>
      </c>
      <c r="B52" s="388" t="s">
        <v>42</v>
      </c>
      <c r="C52" s="389"/>
      <c r="D52" s="390"/>
      <c r="E52" s="390"/>
      <c r="F52" s="390"/>
      <c r="G52" s="390"/>
      <c r="H52" s="389"/>
      <c r="I52" s="390"/>
      <c r="J52" s="390"/>
      <c r="K52" s="390"/>
      <c r="L52" s="390"/>
      <c r="M52" s="389"/>
      <c r="N52" s="390"/>
      <c r="O52" s="390"/>
      <c r="P52" s="390"/>
      <c r="Q52" s="390"/>
      <c r="R52" s="389"/>
      <c r="S52" s="390"/>
      <c r="T52" s="390"/>
      <c r="U52" s="390"/>
      <c r="V52" s="390"/>
      <c r="W52" s="452"/>
      <c r="X52" s="452"/>
      <c r="Y52" s="452"/>
      <c r="Z52" s="452"/>
      <c r="AA52" s="452"/>
      <c r="AB52" s="452"/>
      <c r="AC52" s="452"/>
      <c r="AD52" s="452"/>
      <c r="AE52" s="452"/>
    </row>
    <row r="53" spans="1:31" s="580" customFormat="1" hidden="1">
      <c r="A53" s="387">
        <v>2</v>
      </c>
      <c r="B53" s="388" t="s">
        <v>43</v>
      </c>
      <c r="C53" s="389"/>
      <c r="D53" s="390"/>
      <c r="E53" s="390"/>
      <c r="F53" s="390"/>
      <c r="G53" s="390"/>
      <c r="H53" s="389"/>
      <c r="I53" s="390"/>
      <c r="J53" s="390"/>
      <c r="K53" s="390"/>
      <c r="L53" s="390"/>
      <c r="M53" s="389"/>
      <c r="N53" s="390"/>
      <c r="O53" s="390"/>
      <c r="P53" s="390"/>
      <c r="Q53" s="390"/>
      <c r="R53" s="389"/>
      <c r="S53" s="390"/>
      <c r="T53" s="390"/>
      <c r="U53" s="390"/>
      <c r="V53" s="390"/>
      <c r="W53" s="452"/>
      <c r="X53" s="452"/>
      <c r="Y53" s="452"/>
      <c r="Z53" s="452"/>
      <c r="AA53" s="452"/>
      <c r="AB53" s="452"/>
      <c r="AC53" s="452"/>
      <c r="AD53" s="452"/>
      <c r="AE53" s="452"/>
    </row>
    <row r="54" spans="1:31" s="580" customFormat="1" hidden="1">
      <c r="A54" s="387">
        <v>3</v>
      </c>
      <c r="B54" s="388" t="s">
        <v>44</v>
      </c>
      <c r="C54" s="389"/>
      <c r="D54" s="390"/>
      <c r="E54" s="390"/>
      <c r="F54" s="390"/>
      <c r="G54" s="390"/>
      <c r="H54" s="389"/>
      <c r="I54" s="390"/>
      <c r="J54" s="390"/>
      <c r="K54" s="390"/>
      <c r="L54" s="390"/>
      <c r="M54" s="389"/>
      <c r="N54" s="390"/>
      <c r="O54" s="390"/>
      <c r="P54" s="390"/>
      <c r="Q54" s="390"/>
      <c r="R54" s="389"/>
      <c r="S54" s="390"/>
      <c r="T54" s="390"/>
      <c r="U54" s="390"/>
      <c r="V54" s="390"/>
      <c r="W54" s="452"/>
      <c r="X54" s="452"/>
      <c r="Y54" s="452"/>
      <c r="Z54" s="452"/>
      <c r="AA54" s="452"/>
      <c r="AB54" s="452"/>
      <c r="AC54" s="452"/>
      <c r="AD54" s="452"/>
      <c r="AE54" s="452"/>
    </row>
    <row r="55" spans="1:31" s="580" customFormat="1" hidden="1">
      <c r="A55" s="387">
        <v>4</v>
      </c>
      <c r="B55" s="388" t="s">
        <v>45</v>
      </c>
      <c r="C55" s="389"/>
      <c r="D55" s="390"/>
      <c r="E55" s="390"/>
      <c r="F55" s="390"/>
      <c r="G55" s="390"/>
      <c r="H55" s="389"/>
      <c r="I55" s="390"/>
      <c r="J55" s="390"/>
      <c r="K55" s="390"/>
      <c r="L55" s="390"/>
      <c r="M55" s="389"/>
      <c r="N55" s="390"/>
      <c r="O55" s="390"/>
      <c r="P55" s="390"/>
      <c r="Q55" s="390"/>
      <c r="R55" s="389"/>
      <c r="S55" s="390"/>
      <c r="T55" s="390"/>
      <c r="U55" s="390"/>
      <c r="V55" s="390"/>
      <c r="W55" s="452"/>
      <c r="X55" s="452"/>
      <c r="Y55" s="452"/>
      <c r="Z55" s="452"/>
      <c r="AA55" s="452"/>
      <c r="AB55" s="452"/>
      <c r="AC55" s="452"/>
      <c r="AD55" s="452"/>
      <c r="AE55" s="452"/>
    </row>
    <row r="56" spans="1:31" s="580" customFormat="1" hidden="1">
      <c r="A56" s="387">
        <v>5</v>
      </c>
      <c r="B56" s="388" t="s">
        <v>46</v>
      </c>
      <c r="C56" s="389"/>
      <c r="D56" s="390"/>
      <c r="E56" s="390"/>
      <c r="F56" s="390"/>
      <c r="G56" s="390"/>
      <c r="H56" s="389"/>
      <c r="I56" s="390"/>
      <c r="J56" s="390"/>
      <c r="K56" s="390"/>
      <c r="L56" s="390"/>
      <c r="M56" s="389"/>
      <c r="N56" s="390"/>
      <c r="O56" s="390"/>
      <c r="P56" s="390"/>
      <c r="Q56" s="390"/>
      <c r="R56" s="389"/>
      <c r="S56" s="390"/>
      <c r="T56" s="390"/>
      <c r="U56" s="390"/>
      <c r="V56" s="390"/>
      <c r="W56" s="452"/>
      <c r="X56" s="452"/>
      <c r="Y56" s="452"/>
      <c r="Z56" s="452"/>
      <c r="AA56" s="452"/>
      <c r="AB56" s="452"/>
      <c r="AC56" s="452"/>
      <c r="AD56" s="452"/>
      <c r="AE56" s="452"/>
    </row>
    <row r="57" spans="1:31" s="580" customFormat="1" hidden="1">
      <c r="A57" s="387">
        <v>6</v>
      </c>
      <c r="B57" s="388" t="s">
        <v>47</v>
      </c>
      <c r="C57" s="389"/>
      <c r="D57" s="390"/>
      <c r="E57" s="390"/>
      <c r="F57" s="390"/>
      <c r="G57" s="390"/>
      <c r="H57" s="389"/>
      <c r="I57" s="390"/>
      <c r="J57" s="390"/>
      <c r="K57" s="390"/>
      <c r="L57" s="390"/>
      <c r="M57" s="389"/>
      <c r="N57" s="390"/>
      <c r="O57" s="390"/>
      <c r="P57" s="390"/>
      <c r="Q57" s="390"/>
      <c r="R57" s="389"/>
      <c r="S57" s="390"/>
      <c r="T57" s="390"/>
      <c r="U57" s="390"/>
      <c r="V57" s="390"/>
      <c r="W57" s="452"/>
      <c r="X57" s="452"/>
      <c r="Y57" s="452"/>
      <c r="Z57" s="452"/>
      <c r="AA57" s="452"/>
      <c r="AB57" s="452"/>
      <c r="AC57" s="452"/>
      <c r="AD57" s="452"/>
      <c r="AE57" s="452"/>
    </row>
    <row r="58" spans="1:31" s="580" customFormat="1" hidden="1">
      <c r="A58" s="387">
        <v>7</v>
      </c>
      <c r="B58" s="388" t="s">
        <v>48</v>
      </c>
      <c r="C58" s="389"/>
      <c r="D58" s="390"/>
      <c r="E58" s="390"/>
      <c r="F58" s="390"/>
      <c r="G58" s="390"/>
      <c r="H58" s="389"/>
      <c r="I58" s="390"/>
      <c r="J58" s="390"/>
      <c r="K58" s="390"/>
      <c r="L58" s="390"/>
      <c r="M58" s="389"/>
      <c r="N58" s="390"/>
      <c r="O58" s="390"/>
      <c r="P58" s="390"/>
      <c r="Q58" s="390"/>
      <c r="R58" s="389"/>
      <c r="S58" s="390"/>
      <c r="T58" s="390"/>
      <c r="U58" s="390"/>
      <c r="V58" s="390"/>
      <c r="W58" s="452"/>
      <c r="X58" s="452"/>
      <c r="Y58" s="452"/>
      <c r="Z58" s="452"/>
      <c r="AA58" s="452"/>
      <c r="AB58" s="452"/>
      <c r="AC58" s="452"/>
      <c r="AD58" s="452"/>
      <c r="AE58" s="452"/>
    </row>
    <row r="59" spans="1:31" s="580" customFormat="1" hidden="1">
      <c r="A59" s="387">
        <v>8</v>
      </c>
      <c r="B59" s="388" t="s">
        <v>49</v>
      </c>
      <c r="C59" s="389"/>
      <c r="D59" s="390"/>
      <c r="E59" s="390"/>
      <c r="F59" s="390"/>
      <c r="G59" s="390"/>
      <c r="H59" s="389"/>
      <c r="I59" s="390"/>
      <c r="J59" s="390"/>
      <c r="K59" s="390"/>
      <c r="L59" s="390"/>
      <c r="M59" s="389"/>
      <c r="N59" s="390"/>
      <c r="O59" s="390"/>
      <c r="P59" s="390"/>
      <c r="Q59" s="390"/>
      <c r="R59" s="389"/>
      <c r="S59" s="390"/>
      <c r="T59" s="390"/>
      <c r="U59" s="390"/>
      <c r="V59" s="390"/>
      <c r="W59" s="452"/>
      <c r="X59" s="452"/>
      <c r="Y59" s="452"/>
      <c r="Z59" s="452"/>
      <c r="AA59" s="452"/>
      <c r="AB59" s="452"/>
      <c r="AC59" s="452"/>
      <c r="AD59" s="452"/>
      <c r="AE59" s="452"/>
    </row>
    <row r="60" spans="1:31" s="580" customFormat="1" hidden="1">
      <c r="A60" s="387">
        <v>9</v>
      </c>
      <c r="B60" s="388" t="s">
        <v>50</v>
      </c>
      <c r="C60" s="389"/>
      <c r="D60" s="390"/>
      <c r="E60" s="390"/>
      <c r="F60" s="390"/>
      <c r="G60" s="390"/>
      <c r="H60" s="389"/>
      <c r="I60" s="390"/>
      <c r="J60" s="390"/>
      <c r="K60" s="390"/>
      <c r="L60" s="390"/>
      <c r="M60" s="389"/>
      <c r="N60" s="390"/>
      <c r="O60" s="390"/>
      <c r="P60" s="390"/>
      <c r="Q60" s="390"/>
      <c r="R60" s="389"/>
      <c r="S60" s="390"/>
      <c r="T60" s="390"/>
      <c r="U60" s="390"/>
      <c r="V60" s="390"/>
      <c r="W60" s="452"/>
      <c r="X60" s="452"/>
      <c r="Y60" s="452"/>
      <c r="Z60" s="452"/>
      <c r="AA60" s="452"/>
      <c r="AB60" s="452"/>
      <c r="AC60" s="452"/>
      <c r="AD60" s="452"/>
      <c r="AE60" s="452"/>
    </row>
    <row r="61" spans="1:31" s="580" customFormat="1" hidden="1">
      <c r="A61" s="387">
        <v>10</v>
      </c>
      <c r="B61" s="388" t="s">
        <v>51</v>
      </c>
      <c r="C61" s="389"/>
      <c r="D61" s="390"/>
      <c r="E61" s="390"/>
      <c r="F61" s="390"/>
      <c r="G61" s="390"/>
      <c r="H61" s="389"/>
      <c r="I61" s="390"/>
      <c r="J61" s="390"/>
      <c r="K61" s="390"/>
      <c r="L61" s="390"/>
      <c r="M61" s="389"/>
      <c r="N61" s="390"/>
      <c r="O61" s="390"/>
      <c r="P61" s="390"/>
      <c r="Q61" s="390"/>
      <c r="R61" s="389"/>
      <c r="S61" s="390"/>
      <c r="T61" s="390"/>
      <c r="U61" s="390"/>
      <c r="V61" s="390"/>
      <c r="W61" s="452"/>
      <c r="X61" s="452"/>
      <c r="Y61" s="452"/>
      <c r="Z61" s="452"/>
      <c r="AA61" s="452"/>
      <c r="AB61" s="452"/>
      <c r="AC61" s="452"/>
      <c r="AD61" s="452"/>
      <c r="AE61" s="452"/>
    </row>
    <row r="62" spans="1:31" s="580" customFormat="1" hidden="1">
      <c r="A62" s="387">
        <v>11</v>
      </c>
      <c r="B62" s="388" t="s">
        <v>52</v>
      </c>
      <c r="C62" s="389"/>
      <c r="D62" s="390"/>
      <c r="E62" s="390"/>
      <c r="F62" s="390"/>
      <c r="G62" s="390"/>
      <c r="H62" s="389"/>
      <c r="I62" s="390"/>
      <c r="J62" s="390"/>
      <c r="K62" s="390"/>
      <c r="L62" s="390"/>
      <c r="M62" s="389"/>
      <c r="N62" s="390"/>
      <c r="O62" s="390"/>
      <c r="P62" s="390"/>
      <c r="Q62" s="390"/>
      <c r="R62" s="389"/>
      <c r="S62" s="390"/>
      <c r="T62" s="390"/>
      <c r="U62" s="390"/>
      <c r="V62" s="390"/>
      <c r="W62" s="452"/>
      <c r="X62" s="452"/>
      <c r="Y62" s="452"/>
      <c r="Z62" s="452"/>
      <c r="AA62" s="452"/>
      <c r="AB62" s="452"/>
      <c r="AC62" s="452"/>
      <c r="AD62" s="452"/>
      <c r="AE62" s="452"/>
    </row>
    <row r="63" spans="1:31" s="580" customFormat="1" hidden="1">
      <c r="A63" s="387">
        <v>12</v>
      </c>
      <c r="B63" s="388" t="s">
        <v>53</v>
      </c>
      <c r="C63" s="389"/>
      <c r="D63" s="390"/>
      <c r="E63" s="390"/>
      <c r="F63" s="390"/>
      <c r="G63" s="390"/>
      <c r="H63" s="389"/>
      <c r="I63" s="390"/>
      <c r="J63" s="390"/>
      <c r="K63" s="390"/>
      <c r="L63" s="390"/>
      <c r="M63" s="389"/>
      <c r="N63" s="390"/>
      <c r="O63" s="390"/>
      <c r="P63" s="390"/>
      <c r="Q63" s="390"/>
      <c r="R63" s="389"/>
      <c r="S63" s="390"/>
      <c r="T63" s="390"/>
      <c r="U63" s="390"/>
      <c r="V63" s="390"/>
    </row>
    <row r="64" spans="1:31" s="580" customFormat="1" ht="18" customHeight="1">
      <c r="A64" s="394">
        <v>6</v>
      </c>
      <c r="B64" s="395" t="s">
        <v>56</v>
      </c>
      <c r="C64" s="379"/>
      <c r="D64" s="381"/>
      <c r="E64" s="381"/>
      <c r="F64" s="381"/>
      <c r="G64" s="381"/>
      <c r="H64" s="379"/>
      <c r="I64" s="381"/>
      <c r="J64" s="381"/>
      <c r="K64" s="381"/>
      <c r="L64" s="381"/>
      <c r="M64" s="379"/>
      <c r="N64" s="381"/>
      <c r="O64" s="381"/>
      <c r="P64" s="381"/>
      <c r="Q64" s="381"/>
      <c r="R64" s="379"/>
      <c r="S64" s="381"/>
      <c r="T64" s="381"/>
      <c r="U64" s="381"/>
      <c r="V64" s="381"/>
    </row>
    <row r="65" spans="1:22" s="584" customFormat="1" ht="15.75" hidden="1" customHeight="1">
      <c r="A65" s="387"/>
      <c r="B65" s="388" t="s">
        <v>669</v>
      </c>
      <c r="C65" s="409">
        <v>1</v>
      </c>
      <c r="D65" s="522"/>
      <c r="E65" s="522"/>
      <c r="F65" s="522">
        <v>1</v>
      </c>
      <c r="G65" s="522"/>
      <c r="H65" s="409">
        <v>1</v>
      </c>
      <c r="I65" s="522"/>
      <c r="J65" s="522"/>
      <c r="K65" s="522">
        <v>1</v>
      </c>
      <c r="L65" s="522"/>
      <c r="M65" s="389">
        <v>1</v>
      </c>
      <c r="N65" s="522"/>
      <c r="O65" s="522"/>
      <c r="P65" s="522">
        <v>1</v>
      </c>
      <c r="Q65" s="522"/>
      <c r="R65" s="389">
        <v>1</v>
      </c>
      <c r="S65" s="522"/>
      <c r="T65" s="522"/>
      <c r="U65" s="522">
        <v>1</v>
      </c>
      <c r="V65" s="522"/>
    </row>
    <row r="66" spans="1:22" s="580" customFormat="1">
      <c r="A66" s="373" t="s">
        <v>57</v>
      </c>
      <c r="B66" s="374" t="s">
        <v>2</v>
      </c>
      <c r="C66" s="377">
        <f>SUM(D66:G66)</f>
        <v>14</v>
      </c>
      <c r="D66" s="391">
        <f>SUM(D67,D71,D74,D75,D76)</f>
        <v>0</v>
      </c>
      <c r="E66" s="391">
        <f>SUM(E67,E71,E74,E75,E76)</f>
        <v>0</v>
      </c>
      <c r="F66" s="391">
        <f>SUM(F67,F71,F74,F75,F76)</f>
        <v>7</v>
      </c>
      <c r="G66" s="391">
        <f>SUM(G67,G71,G74,G75,G76)</f>
        <v>7</v>
      </c>
      <c r="H66" s="377">
        <f>SUM(I66:L66)</f>
        <v>14</v>
      </c>
      <c r="I66" s="391">
        <f>SUM(I67,I71,I74,I75,I76)</f>
        <v>0</v>
      </c>
      <c r="J66" s="391">
        <f>SUM(J67,J71,J74,J75,J76)</f>
        <v>0</v>
      </c>
      <c r="K66" s="391">
        <f>SUM(K67,K71,K74,K75,K76)</f>
        <v>7</v>
      </c>
      <c r="L66" s="391">
        <f>SUM(L67,L71,L74,L75,L76)</f>
        <v>7</v>
      </c>
      <c r="M66" s="379">
        <f t="shared" ref="M66:M72" si="22">SUM(N66:Q66)</f>
        <v>14</v>
      </c>
      <c r="N66" s="391">
        <f>SUM(N67,N71,N74,N75,N76)</f>
        <v>0</v>
      </c>
      <c r="O66" s="391">
        <f>SUM(O67,O71,O74,O75,O76)</f>
        <v>3</v>
      </c>
      <c r="P66" s="391">
        <f>SUM(P67,P71,P74,P75,P76)</f>
        <v>4</v>
      </c>
      <c r="Q66" s="391">
        <f>SUM(Q67,Q71,Q74,Q75,Q76)</f>
        <v>7</v>
      </c>
      <c r="R66" s="379">
        <f t="shared" ref="R66:R72" si="23">SUM(S66:V66)</f>
        <v>14</v>
      </c>
      <c r="S66" s="391">
        <f>SUM(S67,S71,S74,S75,S76)</f>
        <v>0</v>
      </c>
      <c r="T66" s="391">
        <f>SUM(T67,T71,T74,T75,T76)</f>
        <v>3</v>
      </c>
      <c r="U66" s="391">
        <f>SUM(U67,U71,U74,U75,U76)</f>
        <v>4</v>
      </c>
      <c r="V66" s="391">
        <f>SUM(V67,V71,V74,V75,V76)</f>
        <v>7</v>
      </c>
    </row>
    <row r="67" spans="1:22" s="580" customFormat="1">
      <c r="A67" s="394">
        <v>1</v>
      </c>
      <c r="B67" s="395" t="s">
        <v>27</v>
      </c>
      <c r="C67" s="379">
        <f>SUM(D67:G67)</f>
        <v>3</v>
      </c>
      <c r="D67" s="381">
        <f t="shared" ref="D67:E67" si="24">SUM(D68:D70)</f>
        <v>0</v>
      </c>
      <c r="E67" s="381">
        <f t="shared" si="24"/>
        <v>0</v>
      </c>
      <c r="F67" s="381">
        <f>SUM(F68:F70)</f>
        <v>3</v>
      </c>
      <c r="G67" s="381">
        <f>SUM(G68:G70)</f>
        <v>0</v>
      </c>
      <c r="H67" s="379">
        <f>SUM(I67:L67)</f>
        <v>3</v>
      </c>
      <c r="I67" s="381">
        <f t="shared" ref="I67:J67" si="25">SUM(I68:I70)</f>
        <v>0</v>
      </c>
      <c r="J67" s="381">
        <f t="shared" si="25"/>
        <v>0</v>
      </c>
      <c r="K67" s="381">
        <f>SUM(K68:K70)</f>
        <v>3</v>
      </c>
      <c r="L67" s="381">
        <f>SUM(L68:L70)</f>
        <v>0</v>
      </c>
      <c r="M67" s="379">
        <f t="shared" si="22"/>
        <v>3</v>
      </c>
      <c r="N67" s="381">
        <f t="shared" ref="N67" si="26">SUM(N68:N69)</f>
        <v>0</v>
      </c>
      <c r="O67" s="381">
        <f>SUM(O68:O69:O70)</f>
        <v>2</v>
      </c>
      <c r="P67" s="381">
        <f>SUM(P68:P69:P70)</f>
        <v>1</v>
      </c>
      <c r="Q67" s="381">
        <f>SUM(Q68:Q69:Q70)</f>
        <v>0</v>
      </c>
      <c r="R67" s="379">
        <f t="shared" si="23"/>
        <v>3</v>
      </c>
      <c r="S67" s="381">
        <f t="shared" ref="S67" si="27">SUM(S68:S69)</f>
        <v>0</v>
      </c>
      <c r="T67" s="381">
        <f>SUM(T68:T69:T70)</f>
        <v>2</v>
      </c>
      <c r="U67" s="381">
        <f>SUM(U68:U69:U70)</f>
        <v>1</v>
      </c>
      <c r="V67" s="381">
        <f>SUM(V68:V69:V70)</f>
        <v>0</v>
      </c>
    </row>
    <row r="68" spans="1:22" s="580" customFormat="1">
      <c r="A68" s="394">
        <v>1.1000000000000001</v>
      </c>
      <c r="B68" s="395" t="s">
        <v>58</v>
      </c>
      <c r="C68" s="379">
        <f t="shared" ref="C68:C70" si="28">SUM(D68:G68)</f>
        <v>1</v>
      </c>
      <c r="D68" s="381"/>
      <c r="E68" s="381"/>
      <c r="F68" s="381">
        <v>1</v>
      </c>
      <c r="G68" s="381"/>
      <c r="H68" s="379">
        <f t="shared" ref="H68:H70" si="29">SUM(I68:L68)</f>
        <v>1</v>
      </c>
      <c r="I68" s="381"/>
      <c r="J68" s="381"/>
      <c r="K68" s="381">
        <v>1</v>
      </c>
      <c r="L68" s="381"/>
      <c r="M68" s="379">
        <f t="shared" si="22"/>
        <v>1</v>
      </c>
      <c r="N68" s="381"/>
      <c r="O68" s="381">
        <v>1</v>
      </c>
      <c r="P68" s="381"/>
      <c r="Q68" s="381"/>
      <c r="R68" s="379">
        <f t="shared" si="23"/>
        <v>1</v>
      </c>
      <c r="S68" s="381"/>
      <c r="T68" s="381">
        <v>1</v>
      </c>
      <c r="U68" s="381"/>
      <c r="V68" s="381"/>
    </row>
    <row r="69" spans="1:22" s="580" customFormat="1">
      <c r="A69" s="394">
        <v>1.2</v>
      </c>
      <c r="B69" s="395" t="s">
        <v>59</v>
      </c>
      <c r="C69" s="379">
        <f t="shared" si="28"/>
        <v>1</v>
      </c>
      <c r="D69" s="381"/>
      <c r="E69" s="381"/>
      <c r="F69" s="381">
        <v>1</v>
      </c>
      <c r="G69" s="381"/>
      <c r="H69" s="379">
        <f t="shared" si="29"/>
        <v>1</v>
      </c>
      <c r="I69" s="381"/>
      <c r="J69" s="381"/>
      <c r="K69" s="381">
        <v>1</v>
      </c>
      <c r="L69" s="381"/>
      <c r="M69" s="379">
        <f t="shared" si="22"/>
        <v>1</v>
      </c>
      <c r="N69" s="381"/>
      <c r="O69" s="381">
        <v>1</v>
      </c>
      <c r="P69" s="381"/>
      <c r="Q69" s="381"/>
      <c r="R69" s="379">
        <f t="shared" si="23"/>
        <v>1</v>
      </c>
      <c r="S69" s="381"/>
      <c r="T69" s="381">
        <v>1</v>
      </c>
      <c r="U69" s="381"/>
      <c r="V69" s="381"/>
    </row>
    <row r="70" spans="1:22" s="580" customFormat="1">
      <c r="A70" s="394">
        <v>1.3</v>
      </c>
      <c r="B70" s="395" t="s">
        <v>430</v>
      </c>
      <c r="C70" s="379">
        <f t="shared" si="28"/>
        <v>1</v>
      </c>
      <c r="D70" s="381"/>
      <c r="E70" s="381"/>
      <c r="F70" s="381">
        <v>1</v>
      </c>
      <c r="G70" s="381"/>
      <c r="H70" s="379">
        <f t="shared" si="29"/>
        <v>1</v>
      </c>
      <c r="I70" s="381"/>
      <c r="J70" s="381"/>
      <c r="K70" s="381">
        <v>1</v>
      </c>
      <c r="L70" s="381"/>
      <c r="M70" s="379">
        <f t="shared" si="22"/>
        <v>1</v>
      </c>
      <c r="N70" s="381"/>
      <c r="O70" s="381"/>
      <c r="P70" s="381">
        <v>1</v>
      </c>
      <c r="Q70" s="381"/>
      <c r="R70" s="379">
        <f t="shared" si="23"/>
        <v>1</v>
      </c>
      <c r="S70" s="381"/>
      <c r="T70" s="381"/>
      <c r="U70" s="381">
        <v>1</v>
      </c>
      <c r="V70" s="381"/>
    </row>
    <row r="71" spans="1:22" s="580" customFormat="1">
      <c r="A71" s="394">
        <v>2</v>
      </c>
      <c r="B71" s="395" t="s">
        <v>28</v>
      </c>
      <c r="C71" s="421">
        <f t="shared" ref="C71:Q71" si="30">SUM(C72:C73)</f>
        <v>4</v>
      </c>
      <c r="D71" s="398">
        <f t="shared" si="30"/>
        <v>0</v>
      </c>
      <c r="E71" s="398">
        <f t="shared" si="30"/>
        <v>0</v>
      </c>
      <c r="F71" s="398">
        <f t="shared" si="30"/>
        <v>4</v>
      </c>
      <c r="G71" s="398">
        <f>SUM(G72:G73)</f>
        <v>0</v>
      </c>
      <c r="H71" s="421">
        <f t="shared" ref="H71:K71" si="31">SUM(H72:H73)</f>
        <v>4</v>
      </c>
      <c r="I71" s="398">
        <f t="shared" si="31"/>
        <v>0</v>
      </c>
      <c r="J71" s="398">
        <f t="shared" si="31"/>
        <v>0</v>
      </c>
      <c r="K71" s="398">
        <f t="shared" si="31"/>
        <v>4</v>
      </c>
      <c r="L71" s="398">
        <f>SUM(L72:L73)</f>
        <v>0</v>
      </c>
      <c r="M71" s="379">
        <f t="shared" si="22"/>
        <v>4</v>
      </c>
      <c r="N71" s="381">
        <f t="shared" si="30"/>
        <v>0</v>
      </c>
      <c r="O71" s="381">
        <f t="shared" si="30"/>
        <v>1</v>
      </c>
      <c r="P71" s="381">
        <f t="shared" si="30"/>
        <v>3</v>
      </c>
      <c r="Q71" s="381">
        <f t="shared" si="30"/>
        <v>0</v>
      </c>
      <c r="R71" s="379">
        <f t="shared" si="23"/>
        <v>4</v>
      </c>
      <c r="S71" s="381">
        <f t="shared" ref="S71:V71" si="32">SUM(S72:S73)</f>
        <v>0</v>
      </c>
      <c r="T71" s="381">
        <f t="shared" si="32"/>
        <v>1</v>
      </c>
      <c r="U71" s="381">
        <f t="shared" si="32"/>
        <v>3</v>
      </c>
      <c r="V71" s="381">
        <f t="shared" si="32"/>
        <v>0</v>
      </c>
    </row>
    <row r="72" spans="1:22" s="580" customFormat="1">
      <c r="A72" s="394">
        <v>2.1</v>
      </c>
      <c r="B72" s="395" t="s">
        <v>60</v>
      </c>
      <c r="C72" s="421">
        <v>3</v>
      </c>
      <c r="D72" s="398"/>
      <c r="E72" s="398"/>
      <c r="F72" s="398">
        <v>3</v>
      </c>
      <c r="G72" s="398"/>
      <c r="H72" s="421">
        <v>3</v>
      </c>
      <c r="I72" s="398"/>
      <c r="J72" s="398"/>
      <c r="K72" s="398">
        <v>3</v>
      </c>
      <c r="L72" s="398"/>
      <c r="M72" s="379">
        <f t="shared" si="22"/>
        <v>3</v>
      </c>
      <c r="N72" s="381"/>
      <c r="O72" s="381"/>
      <c r="P72" s="381">
        <v>3</v>
      </c>
      <c r="Q72" s="381"/>
      <c r="R72" s="379">
        <f t="shared" si="23"/>
        <v>3</v>
      </c>
      <c r="S72" s="381"/>
      <c r="T72" s="381"/>
      <c r="U72" s="381">
        <v>3</v>
      </c>
      <c r="V72" s="381"/>
    </row>
    <row r="73" spans="1:22" s="580" customFormat="1">
      <c r="A73" s="394">
        <v>2.2999999999999998</v>
      </c>
      <c r="B73" s="395" t="s">
        <v>61</v>
      </c>
      <c r="C73" s="421">
        <f>SUM(D73:G73)</f>
        <v>1</v>
      </c>
      <c r="D73" s="398"/>
      <c r="E73" s="398"/>
      <c r="F73" s="398">
        <v>1</v>
      </c>
      <c r="G73" s="398"/>
      <c r="H73" s="421">
        <f>SUM(I73:L73)</f>
        <v>1</v>
      </c>
      <c r="I73" s="398"/>
      <c r="J73" s="398"/>
      <c r="K73" s="398">
        <v>1</v>
      </c>
      <c r="L73" s="398"/>
      <c r="M73" s="379">
        <f>SUM(N73:Q73)</f>
        <v>1</v>
      </c>
      <c r="N73" s="381"/>
      <c r="O73" s="381">
        <v>1</v>
      </c>
      <c r="P73" s="381"/>
      <c r="Q73" s="381"/>
      <c r="R73" s="379">
        <f>SUM(S73:V73)</f>
        <v>1</v>
      </c>
      <c r="S73" s="381"/>
      <c r="T73" s="381">
        <v>1</v>
      </c>
      <c r="U73" s="381"/>
      <c r="V73" s="381"/>
    </row>
    <row r="74" spans="1:22" s="580" customFormat="1" ht="22.5">
      <c r="A74" s="394">
        <v>3</v>
      </c>
      <c r="B74" s="395" t="s">
        <v>38</v>
      </c>
      <c r="C74" s="421"/>
      <c r="D74" s="398"/>
      <c r="E74" s="398"/>
      <c r="F74" s="398"/>
      <c r="G74" s="398"/>
      <c r="H74" s="421"/>
      <c r="I74" s="398"/>
      <c r="J74" s="398"/>
      <c r="K74" s="398"/>
      <c r="L74" s="398"/>
      <c r="M74" s="379"/>
      <c r="N74" s="381"/>
      <c r="O74" s="381"/>
      <c r="P74" s="381"/>
      <c r="Q74" s="381"/>
      <c r="R74" s="379"/>
      <c r="S74" s="381"/>
      <c r="T74" s="381"/>
      <c r="U74" s="381"/>
      <c r="V74" s="381"/>
    </row>
    <row r="75" spans="1:22" s="580" customFormat="1">
      <c r="A75" s="394">
        <v>4</v>
      </c>
      <c r="B75" s="395" t="s">
        <v>39</v>
      </c>
      <c r="C75" s="421"/>
      <c r="D75" s="398"/>
      <c r="E75" s="398"/>
      <c r="F75" s="398"/>
      <c r="G75" s="398"/>
      <c r="H75" s="421"/>
      <c r="I75" s="398"/>
      <c r="J75" s="398"/>
      <c r="K75" s="398"/>
      <c r="L75" s="398"/>
      <c r="M75" s="379"/>
      <c r="N75" s="381"/>
      <c r="O75" s="381"/>
      <c r="P75" s="381"/>
      <c r="Q75" s="381"/>
      <c r="R75" s="379"/>
      <c r="S75" s="381"/>
      <c r="T75" s="381"/>
      <c r="U75" s="381"/>
      <c r="V75" s="381"/>
    </row>
    <row r="76" spans="1:22">
      <c r="A76" s="392">
        <v>5</v>
      </c>
      <c r="B76" s="393" t="s">
        <v>40</v>
      </c>
      <c r="C76" s="384">
        <f>G76</f>
        <v>7</v>
      </c>
      <c r="D76" s="385">
        <f t="shared" ref="D76:F76" si="33">D77+D79+D81+D83+D85+D87+D89</f>
        <v>0</v>
      </c>
      <c r="E76" s="385">
        <f t="shared" si="33"/>
        <v>0</v>
      </c>
      <c r="F76" s="385">
        <f t="shared" si="33"/>
        <v>0</v>
      </c>
      <c r="G76" s="385">
        <v>7</v>
      </c>
      <c r="H76" s="384">
        <f>L76</f>
        <v>7</v>
      </c>
      <c r="I76" s="385">
        <f t="shared" ref="I76:K76" si="34">I77+I79+I81+I83+I85+I87+I89</f>
        <v>0</v>
      </c>
      <c r="J76" s="385">
        <f t="shared" si="34"/>
        <v>0</v>
      </c>
      <c r="K76" s="385">
        <f t="shared" si="34"/>
        <v>0</v>
      </c>
      <c r="L76" s="385">
        <v>7</v>
      </c>
      <c r="M76" s="384">
        <f>M77+M79+M81+M83+M85+M87+M89</f>
        <v>7</v>
      </c>
      <c r="N76" s="385">
        <f t="shared" ref="N76:Q76" si="35">N77+N79+N81+N83+N85+N87+N89</f>
        <v>0</v>
      </c>
      <c r="O76" s="385">
        <f t="shared" si="35"/>
        <v>0</v>
      </c>
      <c r="P76" s="385">
        <f t="shared" si="35"/>
        <v>0</v>
      </c>
      <c r="Q76" s="385">
        <f t="shared" si="35"/>
        <v>7</v>
      </c>
      <c r="R76" s="384">
        <f>R77+R79+R81+R83+R85+R87+R89</f>
        <v>7</v>
      </c>
      <c r="S76" s="385">
        <f t="shared" ref="S76:V76" si="36">S77+S79+S81+S83+S85+S87+S89</f>
        <v>0</v>
      </c>
      <c r="T76" s="385">
        <f t="shared" si="36"/>
        <v>0</v>
      </c>
      <c r="U76" s="385">
        <f t="shared" si="36"/>
        <v>0</v>
      </c>
      <c r="V76" s="385">
        <f t="shared" si="36"/>
        <v>7</v>
      </c>
    </row>
    <row r="77" spans="1:22" ht="15.75" hidden="1" customHeight="1">
      <c r="A77" s="387">
        <v>5.0999999999999996</v>
      </c>
      <c r="B77" s="388" t="s">
        <v>42</v>
      </c>
      <c r="C77" s="389"/>
      <c r="D77" s="390"/>
      <c r="E77" s="390"/>
      <c r="F77" s="390"/>
      <c r="G77" s="390"/>
      <c r="H77" s="389"/>
      <c r="I77" s="390"/>
      <c r="J77" s="390"/>
      <c r="K77" s="390"/>
      <c r="L77" s="390"/>
      <c r="M77" s="389">
        <f>SUM(M78)</f>
        <v>1</v>
      </c>
      <c r="N77" s="390">
        <f t="shared" ref="N77:V77" si="37">SUM(N78)</f>
        <v>0</v>
      </c>
      <c r="O77" s="390">
        <f t="shared" si="37"/>
        <v>0</v>
      </c>
      <c r="P77" s="390">
        <f t="shared" si="37"/>
        <v>0</v>
      </c>
      <c r="Q77" s="390">
        <f t="shared" si="37"/>
        <v>1</v>
      </c>
      <c r="R77" s="389">
        <f>SUM(R78)</f>
        <v>1</v>
      </c>
      <c r="S77" s="390">
        <f t="shared" si="37"/>
        <v>0</v>
      </c>
      <c r="T77" s="390">
        <f t="shared" si="37"/>
        <v>0</v>
      </c>
      <c r="U77" s="390">
        <f t="shared" si="37"/>
        <v>0</v>
      </c>
      <c r="V77" s="390">
        <f t="shared" si="37"/>
        <v>1</v>
      </c>
    </row>
    <row r="78" spans="1:22" ht="15.75" hidden="1" customHeight="1">
      <c r="A78" s="394"/>
      <c r="B78" s="395" t="s">
        <v>62</v>
      </c>
      <c r="C78" s="379"/>
      <c r="D78" s="381"/>
      <c r="E78" s="381"/>
      <c r="F78" s="381"/>
      <c r="G78" s="381"/>
      <c r="H78" s="379"/>
      <c r="I78" s="381"/>
      <c r="J78" s="381"/>
      <c r="K78" s="381"/>
      <c r="L78" s="381"/>
      <c r="M78" s="379">
        <f t="shared" ref="M78" si="38">N78+O78+P78+Q78</f>
        <v>1</v>
      </c>
      <c r="N78" s="381"/>
      <c r="O78" s="381"/>
      <c r="P78" s="381"/>
      <c r="Q78" s="381">
        <v>1</v>
      </c>
      <c r="R78" s="379">
        <f t="shared" ref="R78" si="39">S78+T78+U78+V78</f>
        <v>1</v>
      </c>
      <c r="S78" s="381"/>
      <c r="T78" s="381"/>
      <c r="U78" s="381"/>
      <c r="V78" s="381">
        <v>1</v>
      </c>
    </row>
    <row r="79" spans="1:22" hidden="1">
      <c r="A79" s="387">
        <v>5.2</v>
      </c>
      <c r="B79" s="388" t="s">
        <v>43</v>
      </c>
      <c r="C79" s="379"/>
      <c r="D79" s="381"/>
      <c r="E79" s="381"/>
      <c r="F79" s="381"/>
      <c r="G79" s="381"/>
      <c r="H79" s="379"/>
      <c r="I79" s="381"/>
      <c r="J79" s="381"/>
      <c r="K79" s="381"/>
      <c r="L79" s="381"/>
      <c r="M79" s="379">
        <v>1</v>
      </c>
      <c r="N79" s="381"/>
      <c r="O79" s="381"/>
      <c r="P79" s="381"/>
      <c r="Q79" s="381">
        <v>1</v>
      </c>
      <c r="R79" s="379">
        <v>1</v>
      </c>
      <c r="S79" s="381"/>
      <c r="T79" s="381"/>
      <c r="U79" s="381"/>
      <c r="V79" s="381">
        <v>1</v>
      </c>
    </row>
    <row r="80" spans="1:22" s="585" customFormat="1" hidden="1">
      <c r="A80" s="394"/>
      <c r="B80" s="395" t="s">
        <v>62</v>
      </c>
      <c r="C80" s="379"/>
      <c r="D80" s="381"/>
      <c r="E80" s="381"/>
      <c r="F80" s="381"/>
      <c r="G80" s="381"/>
      <c r="H80" s="379"/>
      <c r="I80" s="381"/>
      <c r="J80" s="381"/>
      <c r="K80" s="381"/>
      <c r="L80" s="381"/>
      <c r="M80" s="379">
        <f t="shared" ref="M80" si="40">N80+O80+P80+Q80</f>
        <v>1</v>
      </c>
      <c r="N80" s="381"/>
      <c r="O80" s="381"/>
      <c r="P80" s="381"/>
      <c r="Q80" s="381">
        <v>1</v>
      </c>
      <c r="R80" s="379">
        <f t="shared" ref="R80" si="41">S80+T80+U80+V80</f>
        <v>1</v>
      </c>
      <c r="S80" s="381"/>
      <c r="T80" s="381"/>
      <c r="U80" s="381"/>
      <c r="V80" s="381">
        <v>1</v>
      </c>
    </row>
    <row r="81" spans="1:22" hidden="1">
      <c r="A81" s="387">
        <v>5.3</v>
      </c>
      <c r="B81" s="388" t="s">
        <v>44</v>
      </c>
      <c r="C81" s="379"/>
      <c r="D81" s="381"/>
      <c r="E81" s="381"/>
      <c r="F81" s="381"/>
      <c r="G81" s="381"/>
      <c r="H81" s="379"/>
      <c r="I81" s="381"/>
      <c r="J81" s="381"/>
      <c r="K81" s="381"/>
      <c r="L81" s="381"/>
      <c r="M81" s="379">
        <v>1</v>
      </c>
      <c r="N81" s="381"/>
      <c r="O81" s="381"/>
      <c r="P81" s="381"/>
      <c r="Q81" s="381">
        <v>1</v>
      </c>
      <c r="R81" s="379">
        <v>1</v>
      </c>
      <c r="S81" s="381"/>
      <c r="T81" s="381"/>
      <c r="U81" s="381"/>
      <c r="V81" s="381">
        <v>1</v>
      </c>
    </row>
    <row r="82" spans="1:22" hidden="1">
      <c r="A82" s="387"/>
      <c r="B82" s="395" t="s">
        <v>62</v>
      </c>
      <c r="C82" s="379"/>
      <c r="D82" s="381"/>
      <c r="E82" s="381"/>
      <c r="F82" s="381"/>
      <c r="G82" s="381"/>
      <c r="H82" s="379"/>
      <c r="I82" s="381"/>
      <c r="J82" s="381"/>
      <c r="K82" s="381"/>
      <c r="L82" s="381"/>
      <c r="M82" s="379">
        <v>1</v>
      </c>
      <c r="N82" s="381"/>
      <c r="O82" s="381"/>
      <c r="P82" s="381"/>
      <c r="Q82" s="381">
        <v>1</v>
      </c>
      <c r="R82" s="379">
        <v>1</v>
      </c>
      <c r="S82" s="381"/>
      <c r="T82" s="381"/>
      <c r="U82" s="381"/>
      <c r="V82" s="381">
        <v>1</v>
      </c>
    </row>
    <row r="83" spans="1:22" hidden="1">
      <c r="A83" s="387">
        <v>5.4</v>
      </c>
      <c r="B83" s="388" t="s">
        <v>47</v>
      </c>
      <c r="C83" s="379"/>
      <c r="D83" s="381"/>
      <c r="E83" s="381"/>
      <c r="F83" s="381"/>
      <c r="G83" s="381"/>
      <c r="H83" s="379"/>
      <c r="I83" s="381"/>
      <c r="J83" s="381"/>
      <c r="K83" s="381"/>
      <c r="L83" s="381"/>
      <c r="M83" s="379">
        <v>1</v>
      </c>
      <c r="N83" s="381"/>
      <c r="O83" s="381"/>
      <c r="P83" s="381"/>
      <c r="Q83" s="381">
        <v>1</v>
      </c>
      <c r="R83" s="379">
        <v>1</v>
      </c>
      <c r="S83" s="381"/>
      <c r="T83" s="381"/>
      <c r="U83" s="381"/>
      <c r="V83" s="381">
        <v>1</v>
      </c>
    </row>
    <row r="84" spans="1:22" hidden="1">
      <c r="A84" s="387"/>
      <c r="B84" s="395" t="s">
        <v>62</v>
      </c>
      <c r="C84" s="379"/>
      <c r="D84" s="381"/>
      <c r="E84" s="381"/>
      <c r="F84" s="381"/>
      <c r="G84" s="381"/>
      <c r="H84" s="379"/>
      <c r="I84" s="381"/>
      <c r="J84" s="381"/>
      <c r="K84" s="381"/>
      <c r="L84" s="381"/>
      <c r="M84" s="379">
        <v>1</v>
      </c>
      <c r="N84" s="381"/>
      <c r="O84" s="381"/>
      <c r="P84" s="381"/>
      <c r="Q84" s="381">
        <v>1</v>
      </c>
      <c r="R84" s="379">
        <v>1</v>
      </c>
      <c r="S84" s="381"/>
      <c r="T84" s="381"/>
      <c r="U84" s="381"/>
      <c r="V84" s="381">
        <v>1</v>
      </c>
    </row>
    <row r="85" spans="1:22" ht="15.75" hidden="1" customHeight="1">
      <c r="A85" s="387">
        <v>5.5</v>
      </c>
      <c r="B85" s="388" t="s">
        <v>49</v>
      </c>
      <c r="C85" s="379"/>
      <c r="D85" s="381"/>
      <c r="E85" s="381"/>
      <c r="F85" s="381"/>
      <c r="G85" s="381"/>
      <c r="H85" s="379"/>
      <c r="I85" s="381"/>
      <c r="J85" s="381"/>
      <c r="K85" s="381"/>
      <c r="L85" s="381"/>
      <c r="M85" s="379">
        <v>1</v>
      </c>
      <c r="N85" s="381"/>
      <c r="O85" s="381"/>
      <c r="P85" s="381"/>
      <c r="Q85" s="381">
        <v>1</v>
      </c>
      <c r="R85" s="379">
        <v>1</v>
      </c>
      <c r="S85" s="381"/>
      <c r="T85" s="381"/>
      <c r="U85" s="381"/>
      <c r="V85" s="381">
        <v>1</v>
      </c>
    </row>
    <row r="86" spans="1:22" ht="15.75" hidden="1" customHeight="1">
      <c r="A86" s="387"/>
      <c r="B86" s="395" t="s">
        <v>62</v>
      </c>
      <c r="C86" s="379"/>
      <c r="D86" s="381"/>
      <c r="E86" s="381"/>
      <c r="F86" s="381"/>
      <c r="G86" s="381"/>
      <c r="H86" s="379"/>
      <c r="I86" s="381"/>
      <c r="J86" s="381"/>
      <c r="K86" s="381"/>
      <c r="L86" s="381"/>
      <c r="M86" s="379">
        <v>1</v>
      </c>
      <c r="N86" s="381"/>
      <c r="O86" s="381"/>
      <c r="P86" s="381"/>
      <c r="Q86" s="381">
        <v>1</v>
      </c>
      <c r="R86" s="379">
        <v>1</v>
      </c>
      <c r="S86" s="381"/>
      <c r="T86" s="381"/>
      <c r="U86" s="381"/>
      <c r="V86" s="381">
        <v>1</v>
      </c>
    </row>
    <row r="87" spans="1:22" ht="15.75" hidden="1" customHeight="1">
      <c r="A87" s="387">
        <v>5.6</v>
      </c>
      <c r="B87" s="388" t="s">
        <v>52</v>
      </c>
      <c r="C87" s="379"/>
      <c r="D87" s="381"/>
      <c r="E87" s="381"/>
      <c r="F87" s="381"/>
      <c r="G87" s="381"/>
      <c r="H87" s="379"/>
      <c r="I87" s="381"/>
      <c r="J87" s="381"/>
      <c r="K87" s="381"/>
      <c r="L87" s="381"/>
      <c r="M87" s="379">
        <v>1</v>
      </c>
      <c r="N87" s="381"/>
      <c r="O87" s="381"/>
      <c r="P87" s="381"/>
      <c r="Q87" s="381">
        <v>1</v>
      </c>
      <c r="R87" s="379">
        <v>1</v>
      </c>
      <c r="S87" s="381"/>
      <c r="T87" s="381"/>
      <c r="U87" s="381"/>
      <c r="V87" s="381">
        <v>1</v>
      </c>
    </row>
    <row r="88" spans="1:22" ht="15.75" hidden="1" customHeight="1">
      <c r="A88" s="387"/>
      <c r="B88" s="395" t="s">
        <v>62</v>
      </c>
      <c r="C88" s="379"/>
      <c r="D88" s="381"/>
      <c r="E88" s="381"/>
      <c r="F88" s="381"/>
      <c r="G88" s="381"/>
      <c r="H88" s="379"/>
      <c r="I88" s="381"/>
      <c r="J88" s="381"/>
      <c r="K88" s="381"/>
      <c r="L88" s="381"/>
      <c r="M88" s="379">
        <v>1</v>
      </c>
      <c r="N88" s="381"/>
      <c r="O88" s="381"/>
      <c r="P88" s="381"/>
      <c r="Q88" s="381">
        <v>1</v>
      </c>
      <c r="R88" s="379">
        <v>1</v>
      </c>
      <c r="S88" s="381"/>
      <c r="T88" s="381"/>
      <c r="U88" s="381"/>
      <c r="V88" s="381">
        <v>1</v>
      </c>
    </row>
    <row r="89" spans="1:22" ht="15.75" hidden="1" customHeight="1">
      <c r="A89" s="387">
        <v>5.7</v>
      </c>
      <c r="B89" s="388" t="s">
        <v>53</v>
      </c>
      <c r="C89" s="379"/>
      <c r="D89" s="381"/>
      <c r="E89" s="381"/>
      <c r="F89" s="381"/>
      <c r="G89" s="381"/>
      <c r="H89" s="379"/>
      <c r="I89" s="381"/>
      <c r="J89" s="381"/>
      <c r="K89" s="381"/>
      <c r="L89" s="381"/>
      <c r="M89" s="379">
        <v>1</v>
      </c>
      <c r="N89" s="381"/>
      <c r="O89" s="381"/>
      <c r="P89" s="381"/>
      <c r="Q89" s="381">
        <v>1</v>
      </c>
      <c r="R89" s="379">
        <v>1</v>
      </c>
      <c r="S89" s="381"/>
      <c r="T89" s="381"/>
      <c r="U89" s="381"/>
      <c r="V89" s="381">
        <v>1</v>
      </c>
    </row>
    <row r="90" spans="1:22" hidden="1">
      <c r="A90" s="387"/>
      <c r="B90" s="395" t="s">
        <v>62</v>
      </c>
      <c r="C90" s="379"/>
      <c r="D90" s="381"/>
      <c r="E90" s="381"/>
      <c r="F90" s="381"/>
      <c r="G90" s="381"/>
      <c r="H90" s="379"/>
      <c r="I90" s="381"/>
      <c r="J90" s="381"/>
      <c r="K90" s="381"/>
      <c r="L90" s="381"/>
      <c r="M90" s="379">
        <v>1</v>
      </c>
      <c r="N90" s="381"/>
      <c r="O90" s="381"/>
      <c r="P90" s="381"/>
      <c r="Q90" s="381">
        <v>1</v>
      </c>
      <c r="R90" s="379">
        <v>1</v>
      </c>
      <c r="S90" s="381"/>
      <c r="T90" s="381"/>
      <c r="U90" s="381"/>
      <c r="V90" s="381">
        <v>1</v>
      </c>
    </row>
    <row r="91" spans="1:22">
      <c r="A91" s="373" t="s">
        <v>63</v>
      </c>
      <c r="B91" s="374" t="s">
        <v>64</v>
      </c>
      <c r="C91" s="396">
        <f>SUM(D91:G91)</f>
        <v>49</v>
      </c>
      <c r="D91" s="397">
        <f>SUM(D92,D93,D102,D103,D104,D105)</f>
        <v>0</v>
      </c>
      <c r="E91" s="397">
        <f>SUM(E92,E93,E102,E103,E104,E105)</f>
        <v>0</v>
      </c>
      <c r="F91" s="397">
        <f>SUM(F92,F93,F102,F103,F104,F105)</f>
        <v>33</v>
      </c>
      <c r="G91" s="397">
        <f>SUM(G92,G93,G102,G103,G104,G105)</f>
        <v>16</v>
      </c>
      <c r="H91" s="396">
        <f>SUM(I91:L91)</f>
        <v>43</v>
      </c>
      <c r="I91" s="397">
        <f>SUM(I92,I93,I102,I103,I104,I105)</f>
        <v>0</v>
      </c>
      <c r="J91" s="397">
        <f>SUM(J92,J93,J102,J103,J104,J105)</f>
        <v>0</v>
      </c>
      <c r="K91" s="397">
        <f>SUM(K92,K93,K102,K103,K104,K105)</f>
        <v>33</v>
      </c>
      <c r="L91" s="397">
        <f>SUM(L92,L93,L102,L103,L104,L105)</f>
        <v>10</v>
      </c>
      <c r="M91" s="396">
        <f>SUM(N91:Q91)</f>
        <v>26</v>
      </c>
      <c r="N91" s="397">
        <f>SUM(N92,N93,N102,N103,N104,N105)</f>
        <v>0</v>
      </c>
      <c r="O91" s="397">
        <f>SUM(O92,O93,O102,O103,O104,O105)</f>
        <v>0</v>
      </c>
      <c r="P91" s="397">
        <f>SUM(P92,P93,P102,P103,P104,P105)</f>
        <v>25</v>
      </c>
      <c r="Q91" s="397">
        <f>SUM(Q92,Q93,Q102,Q103,Q104,Q105)</f>
        <v>1</v>
      </c>
      <c r="R91" s="396">
        <f>SUM(S91:V91)</f>
        <v>26</v>
      </c>
      <c r="S91" s="397">
        <f>SUM(S92,S93,S102,S103,S104,S105)</f>
        <v>0</v>
      </c>
      <c r="T91" s="397">
        <f>SUM(T92,T93,T102,T103,T104,T105)</f>
        <v>10</v>
      </c>
      <c r="U91" s="397">
        <f>SUM(U92,U93,U102,U103,U104,U105)</f>
        <v>16</v>
      </c>
      <c r="V91" s="397">
        <f>SUM(V92,V93,V102,V103,V104,V105)</f>
        <v>0</v>
      </c>
    </row>
    <row r="92" spans="1:22">
      <c r="A92" s="394">
        <v>1</v>
      </c>
      <c r="B92" s="395" t="s">
        <v>27</v>
      </c>
      <c r="C92" s="379"/>
      <c r="D92" s="381"/>
      <c r="E92" s="381"/>
      <c r="F92" s="381"/>
      <c r="G92" s="381"/>
      <c r="H92" s="379"/>
      <c r="I92" s="381"/>
      <c r="J92" s="381"/>
      <c r="K92" s="381"/>
      <c r="L92" s="381"/>
      <c r="M92" s="379"/>
      <c r="N92" s="381"/>
      <c r="O92" s="381"/>
      <c r="P92" s="381"/>
      <c r="Q92" s="381"/>
      <c r="R92" s="379"/>
      <c r="S92" s="381"/>
      <c r="T92" s="381"/>
      <c r="U92" s="381"/>
      <c r="V92" s="381"/>
    </row>
    <row r="93" spans="1:22">
      <c r="A93" s="394">
        <v>2</v>
      </c>
      <c r="B93" s="395" t="s">
        <v>28</v>
      </c>
      <c r="C93" s="379">
        <f>SUM(D93:G93)</f>
        <v>37</v>
      </c>
      <c r="D93" s="381">
        <f>SUM(D94:D101)</f>
        <v>0</v>
      </c>
      <c r="E93" s="381">
        <f t="shared" ref="E93" si="42">SUM(E94:E101)</f>
        <v>0</v>
      </c>
      <c r="F93" s="398">
        <v>33</v>
      </c>
      <c r="G93" s="381">
        <v>4</v>
      </c>
      <c r="H93" s="379">
        <f>SUM(I93:L93)</f>
        <v>37</v>
      </c>
      <c r="I93" s="381">
        <f t="shared" ref="I93:J93" si="43">SUM(I94:I101)</f>
        <v>0</v>
      </c>
      <c r="J93" s="381">
        <f t="shared" si="43"/>
        <v>0</v>
      </c>
      <c r="K93" s="381">
        <v>33</v>
      </c>
      <c r="L93" s="381">
        <v>4</v>
      </c>
      <c r="M93" s="379">
        <f>SUM(N93:Q93)</f>
        <v>26</v>
      </c>
      <c r="N93" s="381">
        <f>SUM(N94:N101)</f>
        <v>0</v>
      </c>
      <c r="O93" s="381">
        <f t="shared" ref="O93:Q93" si="44">SUM(O94:O101)</f>
        <v>0</v>
      </c>
      <c r="P93" s="381">
        <f t="shared" si="44"/>
        <v>25</v>
      </c>
      <c r="Q93" s="381">
        <f t="shared" si="44"/>
        <v>1</v>
      </c>
      <c r="R93" s="379">
        <f>SUM(S93:V93)</f>
        <v>26</v>
      </c>
      <c r="S93" s="381">
        <f>SUM(S94:S101)</f>
        <v>0</v>
      </c>
      <c r="T93" s="381">
        <f t="shared" ref="T93:V93" si="45">SUM(T94:T101)</f>
        <v>10</v>
      </c>
      <c r="U93" s="381">
        <f t="shared" si="45"/>
        <v>16</v>
      </c>
      <c r="V93" s="381">
        <f t="shared" si="45"/>
        <v>0</v>
      </c>
    </row>
    <row r="94" spans="1:22" hidden="1">
      <c r="A94" s="394"/>
      <c r="B94" s="395" t="s">
        <v>65</v>
      </c>
      <c r="C94" s="379">
        <f>SUM(D94:G94)</f>
        <v>0</v>
      </c>
      <c r="D94" s="381"/>
      <c r="E94" s="381"/>
      <c r="F94" s="381"/>
      <c r="G94" s="381"/>
      <c r="H94" s="379">
        <f>SUM(I94:L94)</f>
        <v>0</v>
      </c>
      <c r="I94" s="381"/>
      <c r="J94" s="381"/>
      <c r="K94" s="381"/>
      <c r="L94" s="381"/>
      <c r="M94" s="379">
        <f>SUM(N94:Q94)</f>
        <v>8</v>
      </c>
      <c r="N94" s="381"/>
      <c r="O94" s="381"/>
      <c r="P94" s="381">
        <v>8</v>
      </c>
      <c r="Q94" s="381"/>
      <c r="R94" s="379">
        <f>SUM(S94:V94)</f>
        <v>8</v>
      </c>
      <c r="S94" s="381"/>
      <c r="T94" s="381">
        <v>8</v>
      </c>
      <c r="U94" s="381"/>
      <c r="V94" s="381"/>
    </row>
    <row r="95" spans="1:22" hidden="1">
      <c r="A95" s="394"/>
      <c r="B95" s="395" t="s">
        <v>66</v>
      </c>
      <c r="C95" s="379">
        <f t="shared" ref="C95:C101" si="46">SUM(D95:G95)</f>
        <v>0</v>
      </c>
      <c r="D95" s="381"/>
      <c r="E95" s="381"/>
      <c r="F95" s="381"/>
      <c r="G95" s="381"/>
      <c r="H95" s="379">
        <f t="shared" ref="H95:H101" si="47">SUM(I95:L95)</f>
        <v>0</v>
      </c>
      <c r="I95" s="381"/>
      <c r="J95" s="381"/>
      <c r="K95" s="381"/>
      <c r="L95" s="381"/>
      <c r="M95" s="379">
        <f t="shared" ref="M95:M101" si="48">SUM(N95:Q95)</f>
        <v>12</v>
      </c>
      <c r="N95" s="381"/>
      <c r="O95" s="381"/>
      <c r="P95" s="381">
        <v>12</v>
      </c>
      <c r="Q95" s="381"/>
      <c r="R95" s="379">
        <f t="shared" ref="R95:R101" si="49">SUM(S95:V95)</f>
        <v>12</v>
      </c>
      <c r="S95" s="381"/>
      <c r="T95" s="381">
        <v>2</v>
      </c>
      <c r="U95" s="381">
        <v>10</v>
      </c>
      <c r="V95" s="381"/>
    </row>
    <row r="96" spans="1:22" hidden="1">
      <c r="A96" s="394"/>
      <c r="B96" s="395" t="s">
        <v>67</v>
      </c>
      <c r="C96" s="379">
        <f t="shared" si="46"/>
        <v>0</v>
      </c>
      <c r="D96" s="381"/>
      <c r="E96" s="381"/>
      <c r="F96" s="398"/>
      <c r="G96" s="381"/>
      <c r="H96" s="379">
        <f t="shared" si="47"/>
        <v>0</v>
      </c>
      <c r="I96" s="381"/>
      <c r="J96" s="381"/>
      <c r="K96" s="398"/>
      <c r="L96" s="381"/>
      <c r="M96" s="379">
        <f t="shared" si="48"/>
        <v>1</v>
      </c>
      <c r="N96" s="381"/>
      <c r="O96" s="381"/>
      <c r="P96" s="398">
        <v>1</v>
      </c>
      <c r="Q96" s="381"/>
      <c r="R96" s="379">
        <f t="shared" si="49"/>
        <v>1</v>
      </c>
      <c r="S96" s="381"/>
      <c r="T96" s="381"/>
      <c r="U96" s="398">
        <v>1</v>
      </c>
      <c r="V96" s="381"/>
    </row>
    <row r="97" spans="1:22" hidden="1">
      <c r="A97" s="394"/>
      <c r="B97" s="395" t="s">
        <v>68</v>
      </c>
      <c r="C97" s="379">
        <f t="shared" si="46"/>
        <v>0</v>
      </c>
      <c r="D97" s="381"/>
      <c r="E97" s="381"/>
      <c r="F97" s="398"/>
      <c r="G97" s="381"/>
      <c r="H97" s="379">
        <f t="shared" si="47"/>
        <v>0</v>
      </c>
      <c r="I97" s="381"/>
      <c r="J97" s="381"/>
      <c r="K97" s="398"/>
      <c r="L97" s="381"/>
      <c r="M97" s="379">
        <f t="shared" si="48"/>
        <v>1</v>
      </c>
      <c r="N97" s="381"/>
      <c r="O97" s="381"/>
      <c r="P97" s="398">
        <v>1</v>
      </c>
      <c r="Q97" s="381"/>
      <c r="R97" s="379">
        <f t="shared" si="49"/>
        <v>1</v>
      </c>
      <c r="S97" s="381"/>
      <c r="T97" s="381"/>
      <c r="U97" s="398">
        <v>1</v>
      </c>
      <c r="V97" s="381"/>
    </row>
    <row r="98" spans="1:22" hidden="1">
      <c r="A98" s="394"/>
      <c r="B98" s="395" t="s">
        <v>69</v>
      </c>
      <c r="C98" s="379">
        <f t="shared" si="46"/>
        <v>0</v>
      </c>
      <c r="D98" s="381"/>
      <c r="E98" s="381"/>
      <c r="F98" s="381"/>
      <c r="G98" s="381"/>
      <c r="H98" s="379">
        <f t="shared" si="47"/>
        <v>0</v>
      </c>
      <c r="I98" s="381"/>
      <c r="J98" s="381"/>
      <c r="K98" s="381"/>
      <c r="L98" s="381"/>
      <c r="M98" s="379">
        <f t="shared" si="48"/>
        <v>1</v>
      </c>
      <c r="N98" s="381"/>
      <c r="O98" s="381"/>
      <c r="P98" s="381">
        <v>1</v>
      </c>
      <c r="Q98" s="381"/>
      <c r="R98" s="379">
        <f t="shared" si="49"/>
        <v>1</v>
      </c>
      <c r="S98" s="381"/>
      <c r="T98" s="381"/>
      <c r="U98" s="381">
        <v>1</v>
      </c>
      <c r="V98" s="381"/>
    </row>
    <row r="99" spans="1:22" hidden="1">
      <c r="A99" s="394"/>
      <c r="B99" s="395" t="s">
        <v>70</v>
      </c>
      <c r="C99" s="379">
        <f t="shared" si="46"/>
        <v>0</v>
      </c>
      <c r="D99" s="381"/>
      <c r="E99" s="381"/>
      <c r="F99" s="381"/>
      <c r="G99" s="381"/>
      <c r="H99" s="379">
        <f t="shared" si="47"/>
        <v>0</v>
      </c>
      <c r="I99" s="381"/>
      <c r="J99" s="381"/>
      <c r="K99" s="381"/>
      <c r="L99" s="381"/>
      <c r="M99" s="379">
        <f t="shared" si="48"/>
        <v>1</v>
      </c>
      <c r="N99" s="381"/>
      <c r="O99" s="381"/>
      <c r="P99" s="381"/>
      <c r="Q99" s="381">
        <v>1</v>
      </c>
      <c r="R99" s="379">
        <f t="shared" si="49"/>
        <v>1</v>
      </c>
      <c r="S99" s="381"/>
      <c r="T99" s="381"/>
      <c r="U99" s="381">
        <v>1</v>
      </c>
      <c r="V99" s="381"/>
    </row>
    <row r="100" spans="1:22" hidden="1">
      <c r="A100" s="394"/>
      <c r="B100" s="395" t="s">
        <v>71</v>
      </c>
      <c r="C100" s="379">
        <f t="shared" si="46"/>
        <v>0</v>
      </c>
      <c r="D100" s="381"/>
      <c r="E100" s="381"/>
      <c r="F100" s="381"/>
      <c r="G100" s="381"/>
      <c r="H100" s="379">
        <f t="shared" si="47"/>
        <v>0</v>
      </c>
      <c r="I100" s="381"/>
      <c r="J100" s="381"/>
      <c r="K100" s="381"/>
      <c r="L100" s="381"/>
      <c r="M100" s="379">
        <f t="shared" si="48"/>
        <v>1</v>
      </c>
      <c r="N100" s="381"/>
      <c r="O100" s="381"/>
      <c r="P100" s="381">
        <v>1</v>
      </c>
      <c r="Q100" s="381"/>
      <c r="R100" s="379">
        <f t="shared" si="49"/>
        <v>1</v>
      </c>
      <c r="S100" s="381"/>
      <c r="T100" s="381"/>
      <c r="U100" s="381">
        <v>1</v>
      </c>
      <c r="V100" s="381"/>
    </row>
    <row r="101" spans="1:22" hidden="1">
      <c r="A101" s="394"/>
      <c r="B101" s="395" t="s">
        <v>72</v>
      </c>
      <c r="C101" s="379">
        <f t="shared" si="46"/>
        <v>0</v>
      </c>
      <c r="D101" s="381"/>
      <c r="E101" s="381"/>
      <c r="F101" s="381"/>
      <c r="G101" s="381"/>
      <c r="H101" s="379">
        <f t="shared" si="47"/>
        <v>0</v>
      </c>
      <c r="I101" s="381"/>
      <c r="J101" s="381"/>
      <c r="K101" s="381"/>
      <c r="L101" s="381"/>
      <c r="M101" s="379">
        <f t="shared" si="48"/>
        <v>1</v>
      </c>
      <c r="N101" s="381"/>
      <c r="O101" s="381"/>
      <c r="P101" s="381">
        <v>1</v>
      </c>
      <c r="Q101" s="381"/>
      <c r="R101" s="379">
        <f t="shared" si="49"/>
        <v>1</v>
      </c>
      <c r="S101" s="381"/>
      <c r="T101" s="381"/>
      <c r="U101" s="381">
        <v>1</v>
      </c>
      <c r="V101" s="381"/>
    </row>
    <row r="102" spans="1:22" ht="19.5" customHeight="1">
      <c r="A102" s="394">
        <v>3</v>
      </c>
      <c r="B102" s="395" t="s">
        <v>38</v>
      </c>
      <c r="C102" s="379"/>
      <c r="D102" s="381"/>
      <c r="E102" s="381"/>
      <c r="F102" s="381"/>
      <c r="G102" s="381"/>
      <c r="H102" s="379"/>
      <c r="I102" s="381"/>
      <c r="J102" s="381"/>
      <c r="K102" s="381"/>
      <c r="L102" s="381"/>
      <c r="M102" s="379"/>
      <c r="N102" s="381"/>
      <c r="O102" s="381"/>
      <c r="P102" s="381"/>
      <c r="Q102" s="381"/>
      <c r="R102" s="379"/>
      <c r="S102" s="381"/>
      <c r="T102" s="381"/>
      <c r="U102" s="381"/>
      <c r="V102" s="381"/>
    </row>
    <row r="103" spans="1:22">
      <c r="A103" s="394">
        <v>4</v>
      </c>
      <c r="B103" s="395" t="s">
        <v>39</v>
      </c>
      <c r="C103" s="379">
        <f>SUM(D103:G103)</f>
        <v>12</v>
      </c>
      <c r="D103" s="398"/>
      <c r="E103" s="398"/>
      <c r="F103" s="381"/>
      <c r="G103" s="381">
        <v>12</v>
      </c>
      <c r="H103" s="379">
        <f>SUM(I103:L103)</f>
        <v>6</v>
      </c>
      <c r="I103" s="398"/>
      <c r="J103" s="398"/>
      <c r="K103" s="381"/>
      <c r="L103" s="381">
        <v>6</v>
      </c>
      <c r="M103" s="379"/>
      <c r="N103" s="381"/>
      <c r="O103" s="381"/>
      <c r="P103" s="381"/>
      <c r="Q103" s="381"/>
      <c r="R103" s="379"/>
      <c r="S103" s="381"/>
      <c r="T103" s="381"/>
      <c r="U103" s="381"/>
      <c r="V103" s="381"/>
    </row>
    <row r="104" spans="1:22">
      <c r="A104" s="394">
        <v>5</v>
      </c>
      <c r="B104" s="395" t="s">
        <v>40</v>
      </c>
      <c r="C104" s="379"/>
      <c r="D104" s="381"/>
      <c r="E104" s="381"/>
      <c r="F104" s="381"/>
      <c r="G104" s="381"/>
      <c r="H104" s="379"/>
      <c r="I104" s="381"/>
      <c r="J104" s="381"/>
      <c r="K104" s="381"/>
      <c r="L104" s="381"/>
      <c r="M104" s="379"/>
      <c r="N104" s="381"/>
      <c r="O104" s="381"/>
      <c r="P104" s="381"/>
      <c r="Q104" s="381"/>
      <c r="R104" s="379"/>
      <c r="S104" s="381"/>
      <c r="T104" s="381"/>
      <c r="U104" s="381"/>
      <c r="V104" s="381"/>
    </row>
    <row r="105" spans="1:22">
      <c r="A105" s="394">
        <v>6</v>
      </c>
      <c r="B105" s="395" t="s">
        <v>56</v>
      </c>
      <c r="C105" s="379"/>
      <c r="D105" s="381"/>
      <c r="E105" s="381"/>
      <c r="F105" s="381"/>
      <c r="G105" s="381"/>
      <c r="H105" s="379"/>
      <c r="I105" s="381"/>
      <c r="J105" s="381"/>
      <c r="K105" s="381"/>
      <c r="L105" s="381"/>
      <c r="M105" s="379"/>
      <c r="N105" s="381"/>
      <c r="O105" s="381"/>
      <c r="P105" s="381"/>
      <c r="Q105" s="381"/>
      <c r="R105" s="379"/>
      <c r="S105" s="381"/>
      <c r="T105" s="381"/>
      <c r="U105" s="381"/>
      <c r="V105" s="381"/>
    </row>
    <row r="106" spans="1:22">
      <c r="A106" s="373" t="s">
        <v>73</v>
      </c>
      <c r="B106" s="374" t="s">
        <v>74</v>
      </c>
      <c r="C106" s="396">
        <f t="shared" ref="C106:C107" si="50">SUM(D106:G106)</f>
        <v>2</v>
      </c>
      <c r="D106" s="376">
        <f>SUM(D107,D108,D111,D112,D113,D114)</f>
        <v>0</v>
      </c>
      <c r="E106" s="376">
        <f>SUM(E107,E108,E111,E112,E113,E114)</f>
        <v>0</v>
      </c>
      <c r="F106" s="376">
        <f>SUM(F107,F108,F111,F112,F113,F114)</f>
        <v>2</v>
      </c>
      <c r="G106" s="376">
        <f>SUM(G107,G108,G111,G112,G113,G114)</f>
        <v>0</v>
      </c>
      <c r="H106" s="396">
        <f t="shared" ref="H106:H107" si="51">SUM(I106:L106)</f>
        <v>2</v>
      </c>
      <c r="I106" s="376">
        <f>SUM(I107,I108,I111,I112,I113,I114)</f>
        <v>0</v>
      </c>
      <c r="J106" s="376">
        <f>SUM(J107,J108,J111,J112,J113,J114)</f>
        <v>0</v>
      </c>
      <c r="K106" s="376">
        <f>SUM(K107,K108,K111,K112,K113,K114)</f>
        <v>2</v>
      </c>
      <c r="L106" s="376">
        <f>SUM(L107,L108,L111,L112,L113,L114)</f>
        <v>0</v>
      </c>
      <c r="M106" s="377">
        <f>SUM(N106:Q106)</f>
        <v>1</v>
      </c>
      <c r="N106" s="399">
        <f>SUM(N107,N108,N111,N112,N113,N114)</f>
        <v>0</v>
      </c>
      <c r="O106" s="399">
        <f>SUM(O107,O108,O111,O112,O113,O114)</f>
        <v>1</v>
      </c>
      <c r="P106" s="399">
        <f>SUM(P107,P108,P111,P112,P113,P114)</f>
        <v>0</v>
      </c>
      <c r="Q106" s="399">
        <f>SUM(Q107,Q108,Q111,Q112,Q113,Q114)</f>
        <v>0</v>
      </c>
      <c r="R106" s="377">
        <f>SUM(S106:V106)</f>
        <v>1</v>
      </c>
      <c r="S106" s="399">
        <f>SUM(S107,S108,S111,S112,S113,S114)</f>
        <v>0</v>
      </c>
      <c r="T106" s="399">
        <f>SUM(T107,T108,T111,T112,T113,T114)</f>
        <v>1</v>
      </c>
      <c r="U106" s="399">
        <f>SUM(U107,U108,U111,U112,U113,U114)</f>
        <v>0</v>
      </c>
      <c r="V106" s="399">
        <f>SUM(V107,V108,V111,V112,V113,V114)</f>
        <v>0</v>
      </c>
    </row>
    <row r="107" spans="1:22">
      <c r="A107" s="394">
        <v>1</v>
      </c>
      <c r="B107" s="395" t="s">
        <v>27</v>
      </c>
      <c r="C107" s="379">
        <f t="shared" si="50"/>
        <v>0</v>
      </c>
      <c r="D107" s="381"/>
      <c r="E107" s="381"/>
      <c r="F107" s="381"/>
      <c r="G107" s="381"/>
      <c r="H107" s="379">
        <f t="shared" si="51"/>
        <v>0</v>
      </c>
      <c r="I107" s="381"/>
      <c r="J107" s="381"/>
      <c r="K107" s="381"/>
      <c r="L107" s="381"/>
      <c r="M107" s="379"/>
      <c r="N107" s="381"/>
      <c r="O107" s="381"/>
      <c r="P107" s="381"/>
      <c r="Q107" s="381"/>
      <c r="R107" s="379"/>
      <c r="S107" s="381"/>
      <c r="T107" s="381"/>
      <c r="U107" s="381"/>
      <c r="V107" s="381"/>
    </row>
    <row r="108" spans="1:22">
      <c r="A108" s="394">
        <v>2</v>
      </c>
      <c r="B108" s="395" t="s">
        <v>28</v>
      </c>
      <c r="C108" s="379">
        <f>SUM(D108:G108)</f>
        <v>2</v>
      </c>
      <c r="D108" s="381">
        <f t="shared" ref="D108:E108" si="52">SUM(D109:D110)</f>
        <v>0</v>
      </c>
      <c r="E108" s="381">
        <f t="shared" si="52"/>
        <v>0</v>
      </c>
      <c r="F108" s="381">
        <f>SUM(F109:F110)</f>
        <v>2</v>
      </c>
      <c r="G108" s="381">
        <f>SUM(G109:G110)</f>
        <v>0</v>
      </c>
      <c r="H108" s="379">
        <f>SUM(I108:L108)</f>
        <v>2</v>
      </c>
      <c r="I108" s="381">
        <f t="shared" ref="I108:J108" si="53">SUM(I109:I110)</f>
        <v>0</v>
      </c>
      <c r="J108" s="381">
        <f t="shared" si="53"/>
        <v>0</v>
      </c>
      <c r="K108" s="381">
        <f>SUM(K109:K110)</f>
        <v>2</v>
      </c>
      <c r="L108" s="381">
        <f>SUM(L109:L110)</f>
        <v>0</v>
      </c>
      <c r="M108" s="379">
        <v>1</v>
      </c>
      <c r="N108" s="381"/>
      <c r="O108" s="381">
        <v>1</v>
      </c>
      <c r="P108" s="381"/>
      <c r="Q108" s="381"/>
      <c r="R108" s="379">
        <v>1</v>
      </c>
      <c r="S108" s="381"/>
      <c r="T108" s="381">
        <v>1</v>
      </c>
      <c r="U108" s="381"/>
      <c r="V108" s="381"/>
    </row>
    <row r="109" spans="1:22" s="585" customFormat="1" ht="25.5" customHeight="1">
      <c r="A109" s="387"/>
      <c r="B109" s="462" t="s">
        <v>436</v>
      </c>
      <c r="C109" s="389">
        <f t="shared" ref="C109:C112" si="54">SUM(D109:G109)</f>
        <v>1</v>
      </c>
      <c r="D109" s="390"/>
      <c r="E109" s="390"/>
      <c r="F109" s="390">
        <v>1</v>
      </c>
      <c r="G109" s="390"/>
      <c r="H109" s="389">
        <f t="shared" ref="H109:H112" si="55">SUM(I109:L109)</f>
        <v>1</v>
      </c>
      <c r="I109" s="390"/>
      <c r="J109" s="390"/>
      <c r="K109" s="390">
        <v>1</v>
      </c>
      <c r="L109" s="390"/>
      <c r="M109" s="389">
        <v>1</v>
      </c>
      <c r="N109" s="390"/>
      <c r="O109" s="390">
        <v>1</v>
      </c>
      <c r="P109" s="390"/>
      <c r="Q109" s="390"/>
      <c r="R109" s="389">
        <v>1</v>
      </c>
      <c r="S109" s="390"/>
      <c r="T109" s="390">
        <v>1</v>
      </c>
      <c r="U109" s="390"/>
      <c r="V109" s="390"/>
    </row>
    <row r="110" spans="1:22" s="585" customFormat="1" ht="17.25" customHeight="1">
      <c r="A110" s="387"/>
      <c r="B110" s="460" t="s">
        <v>433</v>
      </c>
      <c r="C110" s="389">
        <f t="shared" ref="C110" si="56">SUM(D110:G110)</f>
        <v>1</v>
      </c>
      <c r="D110" s="390"/>
      <c r="E110" s="390"/>
      <c r="F110" s="390">
        <v>1</v>
      </c>
      <c r="G110" s="390"/>
      <c r="H110" s="389">
        <f t="shared" si="55"/>
        <v>1</v>
      </c>
      <c r="I110" s="390"/>
      <c r="J110" s="390"/>
      <c r="K110" s="390">
        <v>1</v>
      </c>
      <c r="L110" s="390"/>
      <c r="M110" s="389"/>
      <c r="N110" s="390"/>
      <c r="O110" s="390"/>
      <c r="P110" s="390"/>
      <c r="Q110" s="390"/>
      <c r="R110" s="389"/>
      <c r="S110" s="390"/>
      <c r="T110" s="390"/>
      <c r="U110" s="390"/>
      <c r="V110" s="390"/>
    </row>
    <row r="111" spans="1:22" ht="18" customHeight="1">
      <c r="A111" s="394">
        <v>3</v>
      </c>
      <c r="B111" s="395" t="s">
        <v>38</v>
      </c>
      <c r="C111" s="379">
        <f t="shared" si="54"/>
        <v>0</v>
      </c>
      <c r="D111" s="381"/>
      <c r="E111" s="381"/>
      <c r="F111" s="381"/>
      <c r="G111" s="381"/>
      <c r="H111" s="379">
        <f t="shared" si="55"/>
        <v>0</v>
      </c>
      <c r="I111" s="381"/>
      <c r="J111" s="381"/>
      <c r="K111" s="381"/>
      <c r="L111" s="381"/>
      <c r="M111" s="379"/>
      <c r="N111" s="381"/>
      <c r="O111" s="381"/>
      <c r="P111" s="381"/>
      <c r="Q111" s="381"/>
      <c r="R111" s="379"/>
      <c r="S111" s="381"/>
      <c r="T111" s="381"/>
      <c r="U111" s="381"/>
      <c r="V111" s="381"/>
    </row>
    <row r="112" spans="1:22">
      <c r="A112" s="394">
        <v>4</v>
      </c>
      <c r="B112" s="395" t="s">
        <v>39</v>
      </c>
      <c r="C112" s="379">
        <f t="shared" si="54"/>
        <v>0</v>
      </c>
      <c r="D112" s="381"/>
      <c r="E112" s="381"/>
      <c r="F112" s="381"/>
      <c r="G112" s="381"/>
      <c r="H112" s="379">
        <f t="shared" si="55"/>
        <v>0</v>
      </c>
      <c r="I112" s="381"/>
      <c r="J112" s="381"/>
      <c r="K112" s="381"/>
      <c r="L112" s="381"/>
      <c r="M112" s="379"/>
      <c r="N112" s="381"/>
      <c r="O112" s="381"/>
      <c r="P112" s="381"/>
      <c r="Q112" s="381"/>
      <c r="R112" s="379"/>
      <c r="S112" s="381"/>
      <c r="T112" s="381"/>
      <c r="U112" s="381"/>
      <c r="V112" s="381"/>
    </row>
    <row r="113" spans="1:31">
      <c r="A113" s="394">
        <v>5</v>
      </c>
      <c r="B113" s="395" t="s">
        <v>40</v>
      </c>
      <c r="C113" s="379"/>
      <c r="D113" s="381"/>
      <c r="E113" s="381"/>
      <c r="F113" s="381"/>
      <c r="G113" s="381"/>
      <c r="H113" s="379"/>
      <c r="I113" s="381"/>
      <c r="J113" s="381"/>
      <c r="K113" s="381"/>
      <c r="L113" s="381"/>
      <c r="M113" s="379"/>
      <c r="N113" s="381"/>
      <c r="O113" s="381"/>
      <c r="P113" s="381"/>
      <c r="Q113" s="381"/>
      <c r="R113" s="379"/>
      <c r="S113" s="381"/>
      <c r="T113" s="381"/>
      <c r="U113" s="381"/>
      <c r="V113" s="381"/>
    </row>
    <row r="114" spans="1:31" ht="17.25" customHeight="1">
      <c r="A114" s="394">
        <v>6</v>
      </c>
      <c r="B114" s="395" t="s">
        <v>56</v>
      </c>
      <c r="C114" s="379"/>
      <c r="D114" s="381"/>
      <c r="E114" s="381"/>
      <c r="F114" s="381"/>
      <c r="G114" s="381"/>
      <c r="H114" s="379"/>
      <c r="I114" s="381"/>
      <c r="J114" s="381"/>
      <c r="K114" s="381"/>
      <c r="L114" s="381"/>
      <c r="M114" s="379"/>
      <c r="N114" s="381"/>
      <c r="O114" s="381"/>
      <c r="P114" s="381"/>
      <c r="Q114" s="381"/>
      <c r="R114" s="379"/>
      <c r="S114" s="381"/>
      <c r="T114" s="381"/>
      <c r="U114" s="381"/>
      <c r="V114" s="381"/>
    </row>
    <row r="115" spans="1:31" s="580" customFormat="1" ht="15.75" customHeight="1">
      <c r="A115" s="634" t="s">
        <v>0</v>
      </c>
      <c r="B115" s="640" t="s">
        <v>412</v>
      </c>
      <c r="C115" s="629" t="s">
        <v>7</v>
      </c>
      <c r="D115" s="630"/>
      <c r="E115" s="630"/>
      <c r="F115" s="630"/>
      <c r="G115" s="631"/>
      <c r="H115" s="629" t="s">
        <v>8</v>
      </c>
      <c r="I115" s="630"/>
      <c r="J115" s="630"/>
      <c r="K115" s="630"/>
      <c r="L115" s="631"/>
      <c r="M115" s="643" t="s">
        <v>343</v>
      </c>
      <c r="N115" s="644"/>
      <c r="O115" s="644"/>
      <c r="P115" s="644"/>
      <c r="Q115" s="645"/>
      <c r="R115" s="643" t="s">
        <v>447</v>
      </c>
      <c r="S115" s="644"/>
      <c r="T115" s="644"/>
      <c r="U115" s="644"/>
      <c r="V115" s="645"/>
      <c r="W115" s="452"/>
      <c r="X115" s="452"/>
      <c r="Y115" s="452"/>
      <c r="Z115" s="452"/>
      <c r="AA115" s="453"/>
      <c r="AB115" s="452"/>
      <c r="AC115" s="452"/>
      <c r="AD115" s="452"/>
      <c r="AE115" s="452"/>
    </row>
    <row r="116" spans="1:31" s="580" customFormat="1" ht="16.5" customHeight="1">
      <c r="A116" s="639"/>
      <c r="B116" s="641"/>
      <c r="C116" s="646" t="s">
        <v>345</v>
      </c>
      <c r="D116" s="626" t="s">
        <v>344</v>
      </c>
      <c r="E116" s="627"/>
      <c r="F116" s="627"/>
      <c r="G116" s="628"/>
      <c r="H116" s="646" t="s">
        <v>345</v>
      </c>
      <c r="I116" s="626" t="s">
        <v>344</v>
      </c>
      <c r="J116" s="627"/>
      <c r="K116" s="627"/>
      <c r="L116" s="628"/>
      <c r="M116" s="634" t="s">
        <v>345</v>
      </c>
      <c r="N116" s="636" t="s">
        <v>344</v>
      </c>
      <c r="O116" s="637"/>
      <c r="P116" s="637"/>
      <c r="Q116" s="638"/>
      <c r="R116" s="634" t="s">
        <v>345</v>
      </c>
      <c r="S116" s="636" t="s">
        <v>344</v>
      </c>
      <c r="T116" s="637"/>
      <c r="U116" s="637"/>
      <c r="V116" s="638"/>
      <c r="W116" s="450"/>
      <c r="X116" s="450"/>
      <c r="Y116" s="450"/>
      <c r="Z116" s="450"/>
      <c r="AA116" s="453"/>
      <c r="AB116" s="450"/>
      <c r="AC116" s="450"/>
      <c r="AD116" s="450"/>
      <c r="AE116" s="450"/>
    </row>
    <row r="117" spans="1:31" s="580" customFormat="1" ht="45">
      <c r="A117" s="635"/>
      <c r="B117" s="642"/>
      <c r="C117" s="647"/>
      <c r="D117" s="427" t="s">
        <v>346</v>
      </c>
      <c r="E117" s="427" t="s">
        <v>413</v>
      </c>
      <c r="F117" s="427" t="s">
        <v>414</v>
      </c>
      <c r="G117" s="427" t="s">
        <v>415</v>
      </c>
      <c r="H117" s="647"/>
      <c r="I117" s="427" t="s">
        <v>346</v>
      </c>
      <c r="J117" s="427" t="s">
        <v>413</v>
      </c>
      <c r="K117" s="427" t="s">
        <v>414</v>
      </c>
      <c r="L117" s="427" t="s">
        <v>415</v>
      </c>
      <c r="M117" s="635"/>
      <c r="N117" s="369" t="s">
        <v>346</v>
      </c>
      <c r="O117" s="369" t="s">
        <v>413</v>
      </c>
      <c r="P117" s="369" t="s">
        <v>414</v>
      </c>
      <c r="Q117" s="369" t="s">
        <v>415</v>
      </c>
      <c r="R117" s="635"/>
      <c r="S117" s="369" t="s">
        <v>346</v>
      </c>
      <c r="T117" s="369" t="s">
        <v>413</v>
      </c>
      <c r="U117" s="369" t="s">
        <v>414</v>
      </c>
      <c r="V117" s="369" t="s">
        <v>415</v>
      </c>
      <c r="W117" s="451"/>
      <c r="X117" s="451"/>
      <c r="Y117" s="451"/>
      <c r="Z117" s="451"/>
      <c r="AA117" s="451"/>
      <c r="AB117" s="451"/>
      <c r="AC117" s="451"/>
      <c r="AD117" s="451"/>
      <c r="AE117" s="451"/>
    </row>
    <row r="118" spans="1:31" s="580" customFormat="1" ht="12.75" customHeight="1">
      <c r="A118" s="443">
        <v>1</v>
      </c>
      <c r="B118" s="387">
        <v>2</v>
      </c>
      <c r="C118" s="443">
        <v>3</v>
      </c>
      <c r="D118" s="387">
        <v>4</v>
      </c>
      <c r="E118" s="443">
        <v>5</v>
      </c>
      <c r="F118" s="387">
        <v>6</v>
      </c>
      <c r="G118" s="443">
        <v>7</v>
      </c>
      <c r="H118" s="443">
        <v>3</v>
      </c>
      <c r="I118" s="387">
        <v>4</v>
      </c>
      <c r="J118" s="443">
        <v>5</v>
      </c>
      <c r="K118" s="387">
        <v>6</v>
      </c>
      <c r="L118" s="443">
        <v>7</v>
      </c>
      <c r="M118" s="443">
        <v>13</v>
      </c>
      <c r="N118" s="387">
        <v>14</v>
      </c>
      <c r="O118" s="443">
        <v>15</v>
      </c>
      <c r="P118" s="387">
        <v>16</v>
      </c>
      <c r="Q118" s="443">
        <v>17</v>
      </c>
      <c r="R118" s="443">
        <v>13</v>
      </c>
      <c r="S118" s="387">
        <v>14</v>
      </c>
      <c r="T118" s="443">
        <v>15</v>
      </c>
      <c r="U118" s="387">
        <v>16</v>
      </c>
      <c r="V118" s="443">
        <v>17</v>
      </c>
      <c r="W118" s="452"/>
      <c r="X118" s="452"/>
      <c r="Y118" s="452"/>
      <c r="Z118" s="452"/>
      <c r="AA118" s="452"/>
      <c r="AB118" s="452"/>
      <c r="AC118" s="452"/>
      <c r="AD118" s="452"/>
      <c r="AE118" s="452"/>
    </row>
    <row r="119" spans="1:31" ht="21" customHeight="1">
      <c r="A119" s="373" t="s">
        <v>75</v>
      </c>
      <c r="B119" s="374" t="s">
        <v>76</v>
      </c>
      <c r="C119" s="377">
        <f>SUM(D119:G119)</f>
        <v>35</v>
      </c>
      <c r="D119" s="376">
        <f>SUM(D120,D122,D125,D126,D127,D128,D129)</f>
        <v>0</v>
      </c>
      <c r="E119" s="376">
        <f t="shared" ref="E119:G119" si="57">SUM(E120,E122,E125,E126,E127,E128,E129)</f>
        <v>0</v>
      </c>
      <c r="F119" s="376">
        <f t="shared" si="57"/>
        <v>7</v>
      </c>
      <c r="G119" s="376">
        <f t="shared" si="57"/>
        <v>28</v>
      </c>
      <c r="H119" s="377">
        <f>SUM(I119:L119)</f>
        <v>36</v>
      </c>
      <c r="I119" s="376">
        <f>SUM(I120,I122,I125,I126,I127,I128,I129)</f>
        <v>0</v>
      </c>
      <c r="J119" s="376">
        <f t="shared" ref="J119:L119" si="58">SUM(J120,J122,J125,J126,J127,J128,J129)</f>
        <v>0</v>
      </c>
      <c r="K119" s="376">
        <f t="shared" si="58"/>
        <v>7</v>
      </c>
      <c r="L119" s="376">
        <f t="shared" si="58"/>
        <v>29</v>
      </c>
      <c r="M119" s="377">
        <f>SUM(N119:Q119)</f>
        <v>20</v>
      </c>
      <c r="N119" s="376">
        <f>SUM(N120,N122,N125,N126,N127,N128,N129)</f>
        <v>0</v>
      </c>
      <c r="O119" s="376">
        <f t="shared" ref="O119:Q119" si="59">SUM(O120,O122,O125,O126,O127,O128,O129)</f>
        <v>0</v>
      </c>
      <c r="P119" s="376">
        <f t="shared" si="59"/>
        <v>6</v>
      </c>
      <c r="Q119" s="376">
        <f t="shared" si="59"/>
        <v>14</v>
      </c>
      <c r="R119" s="377">
        <f>SUM(S119:V119)</f>
        <v>20</v>
      </c>
      <c r="S119" s="376">
        <f>SUM(S120,S122,S125,S126,S127,S128,S129)</f>
        <v>0</v>
      </c>
      <c r="T119" s="376">
        <f t="shared" ref="T119:V119" si="60">SUM(T120,T122,T125,T126,T127,T128,T129)</f>
        <v>0</v>
      </c>
      <c r="U119" s="376">
        <f t="shared" si="60"/>
        <v>6</v>
      </c>
      <c r="V119" s="376">
        <f t="shared" si="60"/>
        <v>14</v>
      </c>
    </row>
    <row r="120" spans="1:31">
      <c r="A120" s="394">
        <v>1</v>
      </c>
      <c r="B120" s="395" t="s">
        <v>27</v>
      </c>
      <c r="C120" s="379">
        <f>SUM(D120:G120)</f>
        <v>1</v>
      </c>
      <c r="D120" s="398">
        <f>D121</f>
        <v>0</v>
      </c>
      <c r="E120" s="398">
        <f>E121</f>
        <v>0</v>
      </c>
      <c r="F120" s="398">
        <f t="shared" ref="F120:G120" si="61">F121</f>
        <v>0</v>
      </c>
      <c r="G120" s="398">
        <f t="shared" si="61"/>
        <v>1</v>
      </c>
      <c r="H120" s="379">
        <f>SUM(I120:L120)</f>
        <v>1</v>
      </c>
      <c r="I120" s="398">
        <f>I121</f>
        <v>0</v>
      </c>
      <c r="J120" s="398">
        <f>J121</f>
        <v>0</v>
      </c>
      <c r="K120" s="398">
        <f t="shared" ref="K120:L120" si="62">K121</f>
        <v>0</v>
      </c>
      <c r="L120" s="398">
        <f t="shared" si="62"/>
        <v>1</v>
      </c>
      <c r="M120" s="421"/>
      <c r="N120" s="398"/>
      <c r="O120" s="398"/>
      <c r="P120" s="398"/>
      <c r="Q120" s="398"/>
      <c r="R120" s="421"/>
      <c r="S120" s="398"/>
      <c r="T120" s="398"/>
      <c r="U120" s="398"/>
      <c r="V120" s="398"/>
    </row>
    <row r="121" spans="1:31" s="585" customFormat="1">
      <c r="A121" s="387">
        <v>1.1000000000000001</v>
      </c>
      <c r="B121" s="388" t="s">
        <v>431</v>
      </c>
      <c r="C121" s="379">
        <f>SUM(D121:G121)</f>
        <v>1</v>
      </c>
      <c r="D121" s="390"/>
      <c r="E121" s="458"/>
      <c r="F121" s="390"/>
      <c r="G121" s="390">
        <v>1</v>
      </c>
      <c r="H121" s="379">
        <f>SUM(I121:L121)</f>
        <v>1</v>
      </c>
      <c r="I121" s="390"/>
      <c r="J121" s="458"/>
      <c r="K121" s="390"/>
      <c r="L121" s="390">
        <v>1</v>
      </c>
      <c r="M121" s="466"/>
      <c r="N121" s="458"/>
      <c r="O121" s="458"/>
      <c r="P121" s="458"/>
      <c r="Q121" s="458"/>
      <c r="R121" s="466"/>
      <c r="S121" s="458"/>
      <c r="T121" s="458"/>
      <c r="U121" s="458"/>
      <c r="V121" s="458"/>
    </row>
    <row r="122" spans="1:31">
      <c r="A122" s="394">
        <v>2</v>
      </c>
      <c r="B122" s="395" t="s">
        <v>28</v>
      </c>
      <c r="C122" s="379">
        <f>SUM(D122:G122)</f>
        <v>8</v>
      </c>
      <c r="D122" s="381"/>
      <c r="E122" s="381"/>
      <c r="F122" s="381">
        <f>F123</f>
        <v>7</v>
      </c>
      <c r="G122" s="381">
        <f>G123</f>
        <v>1</v>
      </c>
      <c r="H122" s="379">
        <f>SUM(I122:L122)</f>
        <v>9</v>
      </c>
      <c r="I122" s="381"/>
      <c r="J122" s="381"/>
      <c r="K122" s="381">
        <f>K123</f>
        <v>7</v>
      </c>
      <c r="L122" s="381">
        <f>L123</f>
        <v>2</v>
      </c>
      <c r="M122" s="421">
        <f>SUM(N122:Q122)</f>
        <v>8</v>
      </c>
      <c r="N122" s="398"/>
      <c r="O122" s="398"/>
      <c r="P122" s="398">
        <f>P123</f>
        <v>6</v>
      </c>
      <c r="Q122" s="398">
        <f>Q123</f>
        <v>2</v>
      </c>
      <c r="R122" s="421">
        <f>SUM(S122:V122)</f>
        <v>8</v>
      </c>
      <c r="S122" s="398"/>
      <c r="T122" s="398"/>
      <c r="U122" s="398">
        <f>U123</f>
        <v>6</v>
      </c>
      <c r="V122" s="398">
        <f>V123</f>
        <v>2</v>
      </c>
    </row>
    <row r="123" spans="1:31">
      <c r="A123" s="394"/>
      <c r="B123" s="395" t="s">
        <v>77</v>
      </c>
      <c r="C123" s="379">
        <f>C122</f>
        <v>8</v>
      </c>
      <c r="D123" s="381"/>
      <c r="E123" s="381"/>
      <c r="F123" s="381">
        <v>7</v>
      </c>
      <c r="G123" s="381">
        <v>1</v>
      </c>
      <c r="H123" s="379">
        <f>H122</f>
        <v>9</v>
      </c>
      <c r="I123" s="381"/>
      <c r="J123" s="381"/>
      <c r="K123" s="381">
        <v>7</v>
      </c>
      <c r="L123" s="381">
        <v>2</v>
      </c>
      <c r="M123" s="421">
        <f>SUM(N123:Q123)</f>
        <v>8</v>
      </c>
      <c r="N123" s="398"/>
      <c r="O123" s="398"/>
      <c r="P123" s="398">
        <v>6</v>
      </c>
      <c r="Q123" s="398">
        <v>2</v>
      </c>
      <c r="R123" s="421">
        <f>SUM(S123:V123)</f>
        <v>8</v>
      </c>
      <c r="S123" s="398"/>
      <c r="T123" s="398"/>
      <c r="U123" s="398">
        <v>6</v>
      </c>
      <c r="V123" s="398">
        <v>2</v>
      </c>
    </row>
    <row r="124" spans="1:31" s="585" customFormat="1">
      <c r="A124" s="387"/>
      <c r="B124" s="463" t="s">
        <v>437</v>
      </c>
      <c r="C124" s="389"/>
      <c r="D124" s="390"/>
      <c r="E124" s="390"/>
      <c r="F124" s="390"/>
      <c r="G124" s="390"/>
      <c r="H124" s="389"/>
      <c r="I124" s="390"/>
      <c r="J124" s="390"/>
      <c r="K124" s="390"/>
      <c r="L124" s="390"/>
      <c r="M124" s="466"/>
      <c r="N124" s="458"/>
      <c r="O124" s="458"/>
      <c r="P124" s="458"/>
      <c r="Q124" s="458"/>
      <c r="R124" s="466"/>
      <c r="S124" s="458"/>
      <c r="T124" s="458"/>
      <c r="U124" s="458"/>
      <c r="V124" s="458"/>
    </row>
    <row r="125" spans="1:31" ht="16.5" customHeight="1">
      <c r="A125" s="394">
        <v>3</v>
      </c>
      <c r="B125" s="395" t="s">
        <v>38</v>
      </c>
      <c r="C125" s="379"/>
      <c r="D125" s="381"/>
      <c r="E125" s="381"/>
      <c r="F125" s="381"/>
      <c r="G125" s="381"/>
      <c r="H125" s="379"/>
      <c r="I125" s="381"/>
      <c r="J125" s="381"/>
      <c r="K125" s="381"/>
      <c r="L125" s="381"/>
      <c r="M125" s="421"/>
      <c r="N125" s="398"/>
      <c r="O125" s="398"/>
      <c r="P125" s="398"/>
      <c r="Q125" s="398"/>
      <c r="R125" s="421"/>
      <c r="S125" s="398"/>
      <c r="T125" s="398"/>
      <c r="U125" s="398"/>
      <c r="V125" s="398"/>
    </row>
    <row r="126" spans="1:31">
      <c r="A126" s="394">
        <v>4</v>
      </c>
      <c r="B126" s="395" t="s">
        <v>39</v>
      </c>
      <c r="C126" s="379"/>
      <c r="D126" s="381"/>
      <c r="E126" s="381"/>
      <c r="F126" s="381"/>
      <c r="G126" s="381"/>
      <c r="H126" s="379"/>
      <c r="I126" s="381"/>
      <c r="J126" s="381"/>
      <c r="K126" s="381"/>
      <c r="L126" s="381"/>
      <c r="M126" s="379"/>
      <c r="N126" s="381"/>
      <c r="O126" s="381"/>
      <c r="P126" s="381"/>
      <c r="Q126" s="381"/>
      <c r="R126" s="379"/>
      <c r="S126" s="381"/>
      <c r="T126" s="381"/>
      <c r="U126" s="381"/>
      <c r="V126" s="381"/>
    </row>
    <row r="127" spans="1:31">
      <c r="A127" s="394">
        <v>5</v>
      </c>
      <c r="B127" s="395" t="s">
        <v>40</v>
      </c>
      <c r="C127" s="379"/>
      <c r="D127" s="381"/>
      <c r="E127" s="381"/>
      <c r="F127" s="381"/>
      <c r="G127" s="381"/>
      <c r="H127" s="379"/>
      <c r="I127" s="381"/>
      <c r="J127" s="381"/>
      <c r="K127" s="381"/>
      <c r="L127" s="381"/>
      <c r="M127" s="379"/>
      <c r="N127" s="381"/>
      <c r="O127" s="381"/>
      <c r="P127" s="381"/>
      <c r="Q127" s="381"/>
      <c r="R127" s="379"/>
      <c r="S127" s="381"/>
      <c r="T127" s="381"/>
      <c r="U127" s="381"/>
      <c r="V127" s="381"/>
    </row>
    <row r="128" spans="1:31">
      <c r="A128" s="394">
        <v>6</v>
      </c>
      <c r="B128" s="395" t="s">
        <v>56</v>
      </c>
      <c r="C128" s="379"/>
      <c r="D128" s="381"/>
      <c r="E128" s="381"/>
      <c r="F128" s="381"/>
      <c r="G128" s="381"/>
      <c r="H128" s="379"/>
      <c r="I128" s="381"/>
      <c r="J128" s="381"/>
      <c r="K128" s="381"/>
      <c r="L128" s="381"/>
      <c r="M128" s="379"/>
      <c r="N128" s="381"/>
      <c r="O128" s="381"/>
      <c r="P128" s="381"/>
      <c r="Q128" s="381"/>
      <c r="R128" s="379"/>
      <c r="S128" s="381"/>
      <c r="T128" s="381"/>
      <c r="U128" s="381"/>
      <c r="V128" s="381"/>
    </row>
    <row r="129" spans="1:22">
      <c r="A129" s="392">
        <v>7</v>
      </c>
      <c r="B129" s="393" t="s">
        <v>79</v>
      </c>
      <c r="C129" s="456">
        <f>SUM(D129:G129)</f>
        <v>26</v>
      </c>
      <c r="D129" s="457">
        <v>0</v>
      </c>
      <c r="E129" s="457">
        <f t="shared" ref="E129" si="63">E130+E132+E134+E136+E138+E140+E142+E146+E148+E150+E152+E156</f>
        <v>0</v>
      </c>
      <c r="F129" s="457">
        <v>0</v>
      </c>
      <c r="G129" s="457">
        <v>26</v>
      </c>
      <c r="H129" s="456">
        <f>SUM(I129:L129)</f>
        <v>26</v>
      </c>
      <c r="I129" s="457">
        <v>0</v>
      </c>
      <c r="J129" s="457">
        <f t="shared" ref="J129" si="64">J130+J132+J134+J136+J138+J140+J142+J146+J148+J150+J152+J156</f>
        <v>0</v>
      </c>
      <c r="K129" s="457">
        <v>0</v>
      </c>
      <c r="L129" s="457">
        <v>26</v>
      </c>
      <c r="M129" s="456">
        <f>SUM(N129:Q129)</f>
        <v>12</v>
      </c>
      <c r="N129" s="457">
        <f t="shared" ref="N129:P129" si="65">SUM(N130,N132,N134,N136,N138,N140,N144,N148,N150,N152,N154,N156)</f>
        <v>0</v>
      </c>
      <c r="O129" s="457">
        <f t="shared" si="65"/>
        <v>0</v>
      </c>
      <c r="P129" s="457">
        <f t="shared" si="65"/>
        <v>0</v>
      </c>
      <c r="Q129" s="457">
        <f>SUM(Q130,Q132,Q134,Q136,Q138,Q140,Q144,Q148,Q150,Q152,Q154,Q156)</f>
        <v>12</v>
      </c>
      <c r="R129" s="456">
        <f>SUM(S129:V129)</f>
        <v>12</v>
      </c>
      <c r="S129" s="457">
        <f t="shared" ref="S129:U129" si="66">SUM(S130,S132,S134,S136,S138,S140,S144,S148,S150,S152,S154,S156)</f>
        <v>0</v>
      </c>
      <c r="T129" s="457">
        <f t="shared" si="66"/>
        <v>0</v>
      </c>
      <c r="U129" s="457">
        <f t="shared" si="66"/>
        <v>0</v>
      </c>
      <c r="V129" s="457">
        <f>SUM(V130,V132,V134,V136,V138,V140,V144,V148,V150,V152,V154,V156)</f>
        <v>12</v>
      </c>
    </row>
    <row r="130" spans="1:22" hidden="1">
      <c r="A130" s="394">
        <v>7.1</v>
      </c>
      <c r="B130" s="465" t="s">
        <v>80</v>
      </c>
      <c r="C130" s="379"/>
      <c r="D130" s="381"/>
      <c r="E130" s="381"/>
      <c r="F130" s="381"/>
      <c r="G130" s="381"/>
      <c r="H130" s="379"/>
      <c r="I130" s="381"/>
      <c r="J130" s="381"/>
      <c r="K130" s="381"/>
      <c r="L130" s="381"/>
      <c r="M130" s="379">
        <f>Q130</f>
        <v>1</v>
      </c>
      <c r="N130" s="381"/>
      <c r="O130" s="381"/>
      <c r="P130" s="381"/>
      <c r="Q130" s="381">
        <f>Q131</f>
        <v>1</v>
      </c>
      <c r="R130" s="379">
        <f>V130</f>
        <v>1</v>
      </c>
      <c r="S130" s="381"/>
      <c r="T130" s="381"/>
      <c r="U130" s="381"/>
      <c r="V130" s="381">
        <f>V131</f>
        <v>1</v>
      </c>
    </row>
    <row r="131" spans="1:22" hidden="1">
      <c r="A131" s="387"/>
      <c r="B131" s="402" t="s">
        <v>81</v>
      </c>
      <c r="C131" s="389"/>
      <c r="D131" s="390"/>
      <c r="E131" s="403"/>
      <c r="F131" s="390"/>
      <c r="G131" s="390"/>
      <c r="H131" s="389"/>
      <c r="I131" s="390"/>
      <c r="J131" s="403"/>
      <c r="K131" s="390"/>
      <c r="L131" s="390"/>
      <c r="M131" s="389">
        <f>Q131</f>
        <v>1</v>
      </c>
      <c r="N131" s="390"/>
      <c r="O131" s="403"/>
      <c r="P131" s="390"/>
      <c r="Q131" s="390">
        <v>1</v>
      </c>
      <c r="R131" s="389">
        <f>V131</f>
        <v>1</v>
      </c>
      <c r="S131" s="390"/>
      <c r="T131" s="403"/>
      <c r="U131" s="390"/>
      <c r="V131" s="390">
        <v>1</v>
      </c>
    </row>
    <row r="132" spans="1:22" hidden="1">
      <c r="A132" s="394">
        <v>7.2</v>
      </c>
      <c r="B132" s="404" t="s">
        <v>82</v>
      </c>
      <c r="C132" s="389"/>
      <c r="D132" s="381"/>
      <c r="E132" s="405"/>
      <c r="F132" s="406"/>
      <c r="G132" s="381"/>
      <c r="H132" s="389"/>
      <c r="I132" s="381"/>
      <c r="J132" s="405"/>
      <c r="K132" s="406"/>
      <c r="L132" s="381"/>
      <c r="M132" s="389">
        <v>1</v>
      </c>
      <c r="N132" s="381"/>
      <c r="O132" s="405"/>
      <c r="P132" s="406"/>
      <c r="Q132" s="381">
        <v>1</v>
      </c>
      <c r="R132" s="389">
        <v>1</v>
      </c>
      <c r="S132" s="381"/>
      <c r="T132" s="405"/>
      <c r="U132" s="406"/>
      <c r="V132" s="381">
        <v>1</v>
      </c>
    </row>
    <row r="133" spans="1:22" hidden="1">
      <c r="A133" s="387"/>
      <c r="B133" s="388" t="s">
        <v>83</v>
      </c>
      <c r="C133" s="389"/>
      <c r="D133" s="390"/>
      <c r="E133" s="403"/>
      <c r="F133" s="390"/>
      <c r="G133" s="390"/>
      <c r="H133" s="389"/>
      <c r="I133" s="390"/>
      <c r="J133" s="403"/>
      <c r="K133" s="390"/>
      <c r="L133" s="390"/>
      <c r="M133" s="389">
        <v>1</v>
      </c>
      <c r="N133" s="390"/>
      <c r="O133" s="403"/>
      <c r="P133" s="390"/>
      <c r="Q133" s="390">
        <v>1</v>
      </c>
      <c r="R133" s="389">
        <v>1</v>
      </c>
      <c r="S133" s="390"/>
      <c r="T133" s="403"/>
      <c r="U133" s="390"/>
      <c r="V133" s="390">
        <v>1</v>
      </c>
    </row>
    <row r="134" spans="1:22" hidden="1">
      <c r="A134" s="394">
        <v>7.3</v>
      </c>
      <c r="B134" s="404" t="s">
        <v>84</v>
      </c>
      <c r="C134" s="389"/>
      <c r="D134" s="381"/>
      <c r="E134" s="405"/>
      <c r="F134" s="406"/>
      <c r="G134" s="381"/>
      <c r="H134" s="389"/>
      <c r="I134" s="381"/>
      <c r="J134" s="405"/>
      <c r="K134" s="406"/>
      <c r="L134" s="381"/>
      <c r="M134" s="389">
        <v>1</v>
      </c>
      <c r="N134" s="381"/>
      <c r="O134" s="405"/>
      <c r="P134" s="406"/>
      <c r="Q134" s="381">
        <v>1</v>
      </c>
      <c r="R134" s="389">
        <v>1</v>
      </c>
      <c r="S134" s="381"/>
      <c r="T134" s="405"/>
      <c r="U134" s="406"/>
      <c r="V134" s="381">
        <v>1</v>
      </c>
    </row>
    <row r="135" spans="1:22" hidden="1">
      <c r="A135" s="387"/>
      <c r="B135" s="388" t="s">
        <v>83</v>
      </c>
      <c r="C135" s="389"/>
      <c r="D135" s="390"/>
      <c r="E135" s="403"/>
      <c r="F135" s="390"/>
      <c r="G135" s="390"/>
      <c r="H135" s="389"/>
      <c r="I135" s="390"/>
      <c r="J135" s="403"/>
      <c r="K135" s="390"/>
      <c r="L135" s="390"/>
      <c r="M135" s="389">
        <v>1</v>
      </c>
      <c r="N135" s="390"/>
      <c r="O135" s="403"/>
      <c r="P135" s="390"/>
      <c r="Q135" s="390">
        <v>1</v>
      </c>
      <c r="R135" s="389">
        <v>1</v>
      </c>
      <c r="S135" s="390"/>
      <c r="T135" s="403"/>
      <c r="U135" s="390"/>
      <c r="V135" s="390">
        <v>1</v>
      </c>
    </row>
    <row r="136" spans="1:22" hidden="1">
      <c r="A136" s="394">
        <v>7.4</v>
      </c>
      <c r="B136" s="404" t="s">
        <v>85</v>
      </c>
      <c r="C136" s="389"/>
      <c r="D136" s="381"/>
      <c r="E136" s="405"/>
      <c r="F136" s="406"/>
      <c r="G136" s="381"/>
      <c r="H136" s="389"/>
      <c r="I136" s="381"/>
      <c r="J136" s="405"/>
      <c r="K136" s="406"/>
      <c r="L136" s="381"/>
      <c r="M136" s="389">
        <v>1</v>
      </c>
      <c r="N136" s="381"/>
      <c r="O136" s="405"/>
      <c r="P136" s="406"/>
      <c r="Q136" s="381">
        <v>1</v>
      </c>
      <c r="R136" s="389">
        <v>1</v>
      </c>
      <c r="S136" s="381"/>
      <c r="T136" s="405"/>
      <c r="U136" s="406"/>
      <c r="V136" s="381">
        <v>1</v>
      </c>
    </row>
    <row r="137" spans="1:22" hidden="1">
      <c r="A137" s="387"/>
      <c r="B137" s="388" t="s">
        <v>83</v>
      </c>
      <c r="C137" s="389"/>
      <c r="D137" s="390"/>
      <c r="E137" s="403"/>
      <c r="F137" s="390"/>
      <c r="G137" s="390"/>
      <c r="H137" s="389"/>
      <c r="I137" s="390"/>
      <c r="J137" s="403"/>
      <c r="K137" s="390"/>
      <c r="L137" s="390"/>
      <c r="M137" s="389">
        <v>1</v>
      </c>
      <c r="N137" s="390"/>
      <c r="O137" s="403"/>
      <c r="P137" s="390"/>
      <c r="Q137" s="390">
        <v>1</v>
      </c>
      <c r="R137" s="389">
        <v>1</v>
      </c>
      <c r="S137" s="390"/>
      <c r="T137" s="403"/>
      <c r="U137" s="390"/>
      <c r="V137" s="390">
        <v>1</v>
      </c>
    </row>
    <row r="138" spans="1:22" hidden="1">
      <c r="A138" s="394">
        <v>7.5</v>
      </c>
      <c r="B138" s="395" t="s">
        <v>86</v>
      </c>
      <c r="C138" s="389"/>
      <c r="D138" s="381"/>
      <c r="E138" s="405"/>
      <c r="F138" s="381"/>
      <c r="G138" s="381"/>
      <c r="H138" s="389"/>
      <c r="I138" s="381"/>
      <c r="J138" s="405"/>
      <c r="K138" s="381"/>
      <c r="L138" s="381"/>
      <c r="M138" s="389">
        <v>1</v>
      </c>
      <c r="N138" s="381"/>
      <c r="O138" s="405"/>
      <c r="P138" s="381"/>
      <c r="Q138" s="381">
        <f>Q139</f>
        <v>1</v>
      </c>
      <c r="R138" s="389">
        <v>1</v>
      </c>
      <c r="S138" s="381"/>
      <c r="T138" s="405"/>
      <c r="U138" s="381"/>
      <c r="V138" s="381">
        <f>V139</f>
        <v>1</v>
      </c>
    </row>
    <row r="139" spans="1:22" hidden="1">
      <c r="A139" s="394"/>
      <c r="B139" s="388" t="s">
        <v>83</v>
      </c>
      <c r="C139" s="389"/>
      <c r="D139" s="381"/>
      <c r="E139" s="405"/>
      <c r="F139" s="406"/>
      <c r="G139" s="381"/>
      <c r="H139" s="389"/>
      <c r="I139" s="381"/>
      <c r="J139" s="405"/>
      <c r="K139" s="406"/>
      <c r="L139" s="381"/>
      <c r="M139" s="389">
        <v>1</v>
      </c>
      <c r="N139" s="381"/>
      <c r="O139" s="405"/>
      <c r="P139" s="406"/>
      <c r="Q139" s="381">
        <v>1</v>
      </c>
      <c r="R139" s="389">
        <v>1</v>
      </c>
      <c r="S139" s="381"/>
      <c r="T139" s="405"/>
      <c r="U139" s="406"/>
      <c r="V139" s="381">
        <v>1</v>
      </c>
    </row>
    <row r="140" spans="1:22" hidden="1">
      <c r="A140" s="394">
        <v>7.6</v>
      </c>
      <c r="B140" s="395" t="s">
        <v>87</v>
      </c>
      <c r="C140" s="389"/>
      <c r="D140" s="381"/>
      <c r="E140" s="405"/>
      <c r="F140" s="406"/>
      <c r="G140" s="381"/>
      <c r="H140" s="389"/>
      <c r="I140" s="381"/>
      <c r="J140" s="405"/>
      <c r="K140" s="406"/>
      <c r="L140" s="381"/>
      <c r="M140" s="389">
        <v>1</v>
      </c>
      <c r="N140" s="381"/>
      <c r="O140" s="405"/>
      <c r="P140" s="406"/>
      <c r="Q140" s="381">
        <f>Q143</f>
        <v>1</v>
      </c>
      <c r="R140" s="389">
        <v>1</v>
      </c>
      <c r="S140" s="381"/>
      <c r="T140" s="405"/>
      <c r="U140" s="406"/>
      <c r="V140" s="381">
        <f>V143</f>
        <v>1</v>
      </c>
    </row>
    <row r="141" spans="1:22" ht="15.75" hidden="1" customHeight="1">
      <c r="A141" s="387"/>
      <c r="B141" s="402" t="s">
        <v>81</v>
      </c>
      <c r="C141" s="389"/>
      <c r="D141" s="390"/>
      <c r="E141" s="390"/>
      <c r="F141" s="390"/>
      <c r="G141" s="390"/>
      <c r="H141" s="389"/>
      <c r="I141" s="390"/>
      <c r="J141" s="390"/>
      <c r="K141" s="390"/>
      <c r="L141" s="390"/>
      <c r="M141" s="389">
        <v>1</v>
      </c>
      <c r="N141" s="390"/>
      <c r="O141" s="390"/>
      <c r="P141" s="390"/>
      <c r="Q141" s="390"/>
      <c r="R141" s="389">
        <v>1</v>
      </c>
      <c r="S141" s="390"/>
      <c r="T141" s="390"/>
      <c r="U141" s="390"/>
      <c r="V141" s="390"/>
    </row>
    <row r="142" spans="1:22" ht="15.75" hidden="1" customHeight="1">
      <c r="A142" s="394">
        <v>7.7</v>
      </c>
      <c r="B142" s="395" t="s">
        <v>88</v>
      </c>
      <c r="C142" s="389"/>
      <c r="D142" s="381"/>
      <c r="E142" s="405"/>
      <c r="F142" s="381"/>
      <c r="G142" s="381"/>
      <c r="H142" s="389"/>
      <c r="I142" s="381"/>
      <c r="J142" s="405"/>
      <c r="K142" s="381"/>
      <c r="L142" s="381"/>
      <c r="M142" s="389">
        <v>1</v>
      </c>
      <c r="N142" s="381"/>
      <c r="O142" s="405"/>
      <c r="P142" s="381"/>
      <c r="Q142" s="381"/>
      <c r="R142" s="389">
        <v>1</v>
      </c>
      <c r="S142" s="381"/>
      <c r="T142" s="405"/>
      <c r="U142" s="381"/>
      <c r="V142" s="381"/>
    </row>
    <row r="143" spans="1:22" hidden="1">
      <c r="A143" s="394"/>
      <c r="B143" s="388" t="s">
        <v>83</v>
      </c>
      <c r="C143" s="389"/>
      <c r="D143" s="381"/>
      <c r="E143" s="405"/>
      <c r="F143" s="406"/>
      <c r="G143" s="381"/>
      <c r="H143" s="389"/>
      <c r="I143" s="381"/>
      <c r="J143" s="405"/>
      <c r="K143" s="406"/>
      <c r="L143" s="381"/>
      <c r="M143" s="389">
        <v>1</v>
      </c>
      <c r="N143" s="381"/>
      <c r="O143" s="405"/>
      <c r="P143" s="406"/>
      <c r="Q143" s="381">
        <v>1</v>
      </c>
      <c r="R143" s="389">
        <v>1</v>
      </c>
      <c r="S143" s="381"/>
      <c r="T143" s="405"/>
      <c r="U143" s="406"/>
      <c r="V143" s="381">
        <v>1</v>
      </c>
    </row>
    <row r="144" spans="1:22" hidden="1">
      <c r="A144" s="394">
        <v>7.7</v>
      </c>
      <c r="B144" s="395" t="s">
        <v>88</v>
      </c>
      <c r="C144" s="389"/>
      <c r="D144" s="381"/>
      <c r="E144" s="405"/>
      <c r="F144" s="406"/>
      <c r="G144" s="381"/>
      <c r="H144" s="389"/>
      <c r="I144" s="381"/>
      <c r="J144" s="405"/>
      <c r="K144" s="406"/>
      <c r="L144" s="381"/>
      <c r="M144" s="389">
        <f>Q144</f>
        <v>1</v>
      </c>
      <c r="N144" s="381"/>
      <c r="O144" s="405"/>
      <c r="P144" s="406"/>
      <c r="Q144" s="381">
        <f>Q147</f>
        <v>1</v>
      </c>
      <c r="R144" s="389">
        <f>V144</f>
        <v>1</v>
      </c>
      <c r="S144" s="381"/>
      <c r="T144" s="405"/>
      <c r="U144" s="406"/>
      <c r="V144" s="381">
        <f>V147</f>
        <v>1</v>
      </c>
    </row>
    <row r="145" spans="1:22" ht="15.75" hidden="1" customHeight="1">
      <c r="A145" s="387"/>
      <c r="B145" s="402" t="s">
        <v>81</v>
      </c>
      <c r="C145" s="389"/>
      <c r="D145" s="390"/>
      <c r="E145" s="390"/>
      <c r="F145" s="390"/>
      <c r="G145" s="390"/>
      <c r="H145" s="389"/>
      <c r="I145" s="390"/>
      <c r="J145" s="390"/>
      <c r="K145" s="390"/>
      <c r="L145" s="390"/>
      <c r="M145" s="389">
        <f t="shared" ref="M145:M147" si="67">Q145</f>
        <v>0</v>
      </c>
      <c r="N145" s="390"/>
      <c r="O145" s="390"/>
      <c r="P145" s="390"/>
      <c r="Q145" s="390"/>
      <c r="R145" s="389">
        <f t="shared" ref="R145:R147" si="68">V145</f>
        <v>0</v>
      </c>
      <c r="S145" s="390"/>
      <c r="T145" s="390"/>
      <c r="U145" s="390"/>
      <c r="V145" s="390"/>
    </row>
    <row r="146" spans="1:22" ht="15.75" hidden="1" customHeight="1">
      <c r="A146" s="394">
        <v>7.7</v>
      </c>
      <c r="B146" s="395" t="s">
        <v>88</v>
      </c>
      <c r="C146" s="389"/>
      <c r="D146" s="381"/>
      <c r="E146" s="405"/>
      <c r="F146" s="381"/>
      <c r="G146" s="381"/>
      <c r="H146" s="389"/>
      <c r="I146" s="381"/>
      <c r="J146" s="405"/>
      <c r="K146" s="381"/>
      <c r="L146" s="381"/>
      <c r="M146" s="389">
        <f t="shared" si="67"/>
        <v>0</v>
      </c>
      <c r="N146" s="381"/>
      <c r="O146" s="405"/>
      <c r="P146" s="381"/>
      <c r="Q146" s="381"/>
      <c r="R146" s="389">
        <f t="shared" si="68"/>
        <v>0</v>
      </c>
      <c r="S146" s="381"/>
      <c r="T146" s="405"/>
      <c r="U146" s="381"/>
      <c r="V146" s="381"/>
    </row>
    <row r="147" spans="1:22" hidden="1">
      <c r="A147" s="394"/>
      <c r="B147" s="388" t="s">
        <v>83</v>
      </c>
      <c r="C147" s="389"/>
      <c r="D147" s="381"/>
      <c r="E147" s="405"/>
      <c r="F147" s="406"/>
      <c r="G147" s="381"/>
      <c r="H147" s="389"/>
      <c r="I147" s="381"/>
      <c r="J147" s="405"/>
      <c r="K147" s="406"/>
      <c r="L147" s="381"/>
      <c r="M147" s="389">
        <f t="shared" si="67"/>
        <v>1</v>
      </c>
      <c r="N147" s="381"/>
      <c r="O147" s="405"/>
      <c r="P147" s="406"/>
      <c r="Q147" s="381">
        <v>1</v>
      </c>
      <c r="R147" s="389">
        <f t="shared" si="68"/>
        <v>1</v>
      </c>
      <c r="S147" s="381"/>
      <c r="T147" s="405"/>
      <c r="U147" s="406"/>
      <c r="V147" s="381">
        <v>1</v>
      </c>
    </row>
    <row r="148" spans="1:22" hidden="1">
      <c r="A148" s="394">
        <v>7.8</v>
      </c>
      <c r="B148" s="395" t="s">
        <v>90</v>
      </c>
      <c r="C148" s="389"/>
      <c r="D148" s="381"/>
      <c r="E148" s="405"/>
      <c r="F148" s="381"/>
      <c r="G148" s="381"/>
      <c r="H148" s="389"/>
      <c r="I148" s="381"/>
      <c r="J148" s="405"/>
      <c r="K148" s="381"/>
      <c r="L148" s="381"/>
      <c r="M148" s="389">
        <v>1</v>
      </c>
      <c r="N148" s="381"/>
      <c r="O148" s="405"/>
      <c r="P148" s="381"/>
      <c r="Q148" s="381">
        <f>Q149</f>
        <v>1</v>
      </c>
      <c r="R148" s="389">
        <v>1</v>
      </c>
      <c r="S148" s="381"/>
      <c r="T148" s="405"/>
      <c r="U148" s="381"/>
      <c r="V148" s="381">
        <f>V149</f>
        <v>1</v>
      </c>
    </row>
    <row r="149" spans="1:22" hidden="1">
      <c r="A149" s="394"/>
      <c r="B149" s="388" t="s">
        <v>83</v>
      </c>
      <c r="C149" s="389"/>
      <c r="D149" s="381"/>
      <c r="E149" s="405"/>
      <c r="F149" s="406"/>
      <c r="G149" s="381"/>
      <c r="H149" s="389"/>
      <c r="I149" s="381"/>
      <c r="J149" s="405"/>
      <c r="K149" s="406"/>
      <c r="L149" s="381"/>
      <c r="M149" s="389">
        <v>1</v>
      </c>
      <c r="N149" s="381"/>
      <c r="O149" s="405"/>
      <c r="P149" s="406"/>
      <c r="Q149" s="381">
        <v>1</v>
      </c>
      <c r="R149" s="389">
        <v>1</v>
      </c>
      <c r="S149" s="381"/>
      <c r="T149" s="405"/>
      <c r="U149" s="406"/>
      <c r="V149" s="381">
        <v>1</v>
      </c>
    </row>
    <row r="150" spans="1:22" hidden="1">
      <c r="A150" s="408" t="s">
        <v>438</v>
      </c>
      <c r="B150" s="465" t="s">
        <v>92</v>
      </c>
      <c r="C150" s="389"/>
      <c r="D150" s="381"/>
      <c r="E150" s="405"/>
      <c r="F150" s="381"/>
      <c r="G150" s="381"/>
      <c r="H150" s="389"/>
      <c r="I150" s="381"/>
      <c r="J150" s="405"/>
      <c r="K150" s="381"/>
      <c r="L150" s="381"/>
      <c r="M150" s="389">
        <v>1</v>
      </c>
      <c r="N150" s="381"/>
      <c r="O150" s="405"/>
      <c r="P150" s="381"/>
      <c r="Q150" s="381">
        <f>Q151</f>
        <v>1</v>
      </c>
      <c r="R150" s="389">
        <v>1</v>
      </c>
      <c r="S150" s="381"/>
      <c r="T150" s="405"/>
      <c r="U150" s="381"/>
      <c r="V150" s="381">
        <f>V151</f>
        <v>1</v>
      </c>
    </row>
    <row r="151" spans="1:22" hidden="1">
      <c r="A151" s="394"/>
      <c r="B151" s="586" t="s">
        <v>83</v>
      </c>
      <c r="C151" s="389"/>
      <c r="D151" s="381"/>
      <c r="E151" s="405"/>
      <c r="F151" s="406"/>
      <c r="G151" s="381"/>
      <c r="H151" s="389"/>
      <c r="I151" s="381"/>
      <c r="J151" s="405"/>
      <c r="K151" s="406"/>
      <c r="L151" s="381"/>
      <c r="M151" s="389">
        <v>1</v>
      </c>
      <c r="N151" s="381"/>
      <c r="O151" s="405"/>
      <c r="P151" s="406"/>
      <c r="Q151" s="381">
        <v>1</v>
      </c>
      <c r="R151" s="389">
        <v>1</v>
      </c>
      <c r="S151" s="381"/>
      <c r="T151" s="405"/>
      <c r="U151" s="406"/>
      <c r="V151" s="381">
        <v>1</v>
      </c>
    </row>
    <row r="152" spans="1:22" hidden="1">
      <c r="A152" s="464">
        <v>7.1</v>
      </c>
      <c r="B152" s="465" t="s">
        <v>93</v>
      </c>
      <c r="C152" s="409"/>
      <c r="D152" s="401"/>
      <c r="E152" s="410"/>
      <c r="F152" s="411"/>
      <c r="G152" s="401"/>
      <c r="H152" s="409"/>
      <c r="I152" s="401"/>
      <c r="J152" s="410"/>
      <c r="K152" s="411"/>
      <c r="L152" s="401"/>
      <c r="M152" s="409">
        <v>1</v>
      </c>
      <c r="N152" s="401"/>
      <c r="O152" s="410"/>
      <c r="P152" s="411"/>
      <c r="Q152" s="401">
        <v>1</v>
      </c>
      <c r="R152" s="409">
        <v>1</v>
      </c>
      <c r="S152" s="401"/>
      <c r="T152" s="410"/>
      <c r="U152" s="411"/>
      <c r="V152" s="401">
        <v>1</v>
      </c>
    </row>
    <row r="153" spans="1:22" hidden="1">
      <c r="A153" s="394"/>
      <c r="B153" s="586" t="s">
        <v>83</v>
      </c>
      <c r="C153" s="409"/>
      <c r="D153" s="401"/>
      <c r="E153" s="410"/>
      <c r="F153" s="411"/>
      <c r="G153" s="401"/>
      <c r="H153" s="409"/>
      <c r="I153" s="401"/>
      <c r="J153" s="410"/>
      <c r="K153" s="411"/>
      <c r="L153" s="401"/>
      <c r="M153" s="409">
        <v>1</v>
      </c>
      <c r="N153" s="401"/>
      <c r="O153" s="410"/>
      <c r="P153" s="411"/>
      <c r="Q153" s="401">
        <v>1</v>
      </c>
      <c r="R153" s="409">
        <v>1</v>
      </c>
      <c r="S153" s="401"/>
      <c r="T153" s="410"/>
      <c r="U153" s="411"/>
      <c r="V153" s="401">
        <v>1</v>
      </c>
    </row>
    <row r="154" spans="1:22" hidden="1">
      <c r="A154" s="464">
        <v>7.11</v>
      </c>
      <c r="B154" s="465" t="s">
        <v>89</v>
      </c>
      <c r="C154" s="409"/>
      <c r="D154" s="401"/>
      <c r="E154" s="410"/>
      <c r="F154" s="411"/>
      <c r="G154" s="401"/>
      <c r="H154" s="409"/>
      <c r="I154" s="401"/>
      <c r="J154" s="410"/>
      <c r="K154" s="411"/>
      <c r="L154" s="401"/>
      <c r="M154" s="409">
        <v>1</v>
      </c>
      <c r="N154" s="401"/>
      <c r="O154" s="410"/>
      <c r="P154" s="411"/>
      <c r="Q154" s="401">
        <v>1</v>
      </c>
      <c r="R154" s="409">
        <v>1</v>
      </c>
      <c r="S154" s="401"/>
      <c r="T154" s="410"/>
      <c r="U154" s="411"/>
      <c r="V154" s="401">
        <v>1</v>
      </c>
    </row>
    <row r="155" spans="1:22" hidden="1">
      <c r="A155" s="394"/>
      <c r="B155" s="586" t="s">
        <v>83</v>
      </c>
      <c r="C155" s="409"/>
      <c r="D155" s="401"/>
      <c r="E155" s="410"/>
      <c r="F155" s="411"/>
      <c r="G155" s="401"/>
      <c r="H155" s="409"/>
      <c r="I155" s="401"/>
      <c r="J155" s="410"/>
      <c r="K155" s="411"/>
      <c r="L155" s="401"/>
      <c r="M155" s="409">
        <v>1</v>
      </c>
      <c r="N155" s="401"/>
      <c r="O155" s="410"/>
      <c r="P155" s="411"/>
      <c r="Q155" s="401">
        <v>1</v>
      </c>
      <c r="R155" s="409">
        <v>1</v>
      </c>
      <c r="S155" s="401"/>
      <c r="T155" s="410"/>
      <c r="U155" s="411"/>
      <c r="V155" s="401">
        <v>1</v>
      </c>
    </row>
    <row r="156" spans="1:22" hidden="1">
      <c r="A156" s="394">
        <v>7.12</v>
      </c>
      <c r="B156" s="586" t="s">
        <v>94</v>
      </c>
      <c r="C156" s="409"/>
      <c r="D156" s="401"/>
      <c r="E156" s="410"/>
      <c r="F156" s="411"/>
      <c r="G156" s="401"/>
      <c r="H156" s="409"/>
      <c r="I156" s="401"/>
      <c r="J156" s="410"/>
      <c r="K156" s="411"/>
      <c r="L156" s="401"/>
      <c r="M156" s="409">
        <v>1</v>
      </c>
      <c r="N156" s="401"/>
      <c r="O156" s="410"/>
      <c r="P156" s="411"/>
      <c r="Q156" s="401">
        <v>1</v>
      </c>
      <c r="R156" s="409">
        <v>1</v>
      </c>
      <c r="S156" s="401"/>
      <c r="T156" s="410"/>
      <c r="U156" s="411"/>
      <c r="V156" s="401">
        <v>1</v>
      </c>
    </row>
    <row r="157" spans="1:22" hidden="1">
      <c r="A157" s="394"/>
      <c r="B157" s="388" t="s">
        <v>83</v>
      </c>
      <c r="C157" s="400"/>
      <c r="D157" s="401"/>
      <c r="E157" s="401"/>
      <c r="F157" s="401"/>
      <c r="G157" s="401"/>
      <c r="H157" s="400"/>
      <c r="I157" s="401"/>
      <c r="J157" s="401"/>
      <c r="K157" s="401"/>
      <c r="L157" s="401"/>
      <c r="M157" s="400">
        <v>1</v>
      </c>
      <c r="N157" s="401"/>
      <c r="O157" s="401"/>
      <c r="P157" s="401"/>
      <c r="Q157" s="401">
        <v>1</v>
      </c>
      <c r="R157" s="400">
        <v>1</v>
      </c>
      <c r="S157" s="401"/>
      <c r="T157" s="401"/>
      <c r="U157" s="401"/>
      <c r="V157" s="401">
        <v>1</v>
      </c>
    </row>
    <row r="158" spans="1:22" ht="20.25" customHeight="1">
      <c r="A158" s="373" t="s">
        <v>95</v>
      </c>
      <c r="B158" s="374" t="s">
        <v>96</v>
      </c>
      <c r="C158" s="377">
        <f>SUM(D158:G158)</f>
        <v>1</v>
      </c>
      <c r="D158" s="376">
        <f>SUM(D159,D161,D163,D164,D165,D166)</f>
        <v>0</v>
      </c>
      <c r="E158" s="376">
        <f>SUM(E159,E161,E163,E164,E165,E166,E167)</f>
        <v>1</v>
      </c>
      <c r="F158" s="376">
        <f>SUM(F159,F161,F163,F164,F165,F166,F167)</f>
        <v>0</v>
      </c>
      <c r="G158" s="376">
        <f>SUM(G159,G161,G163,G164,G165,G166)</f>
        <v>0</v>
      </c>
      <c r="H158" s="377">
        <f>SUM(I158:L158)</f>
        <v>2</v>
      </c>
      <c r="I158" s="376">
        <f>SUM(I159,I161,I163,I164,I165,I166)</f>
        <v>0</v>
      </c>
      <c r="J158" s="376">
        <f>SUM(J159,J161,J163,J164,J165,J166,J167)</f>
        <v>1</v>
      </c>
      <c r="K158" s="376">
        <f>SUM(K159,K161,K163,K164,K165,K166,K167)</f>
        <v>0</v>
      </c>
      <c r="L158" s="376">
        <f>SUM(L159,L161,L163,L164,L165,L166)</f>
        <v>1</v>
      </c>
      <c r="M158" s="377">
        <f>SUM(N158:Q158)</f>
        <v>2</v>
      </c>
      <c r="N158" s="376">
        <f>SUM(N159,N161,N163,N164,N165,N166)</f>
        <v>0</v>
      </c>
      <c r="O158" s="376">
        <f>SUM(O159,O161,O163,O164,O165,O166)</f>
        <v>1</v>
      </c>
      <c r="P158" s="376">
        <f>SUM(P159,P161,P163,P164,P165,P166)</f>
        <v>1</v>
      </c>
      <c r="Q158" s="376">
        <f>SUM(Q159,Q161,Q163,Q164,Q165,Q166)</f>
        <v>0</v>
      </c>
      <c r="R158" s="377">
        <f>SUM(S158:V158)</f>
        <v>2</v>
      </c>
      <c r="S158" s="376">
        <f>SUM(S159,S161,S163,S164,S165,S166)</f>
        <v>0</v>
      </c>
      <c r="T158" s="376">
        <f>SUM(T159,T161,T163,T164,T165,T166)</f>
        <v>1</v>
      </c>
      <c r="U158" s="376">
        <f>SUM(U159,U161,U163,U164,U165,U166)</f>
        <v>1</v>
      </c>
      <c r="V158" s="376">
        <f>SUM(V159,V161,V163,V164,V165,V166)</f>
        <v>0</v>
      </c>
    </row>
    <row r="159" spans="1:22" ht="20.25" customHeight="1">
      <c r="A159" s="394">
        <v>1</v>
      </c>
      <c r="B159" s="395" t="s">
        <v>27</v>
      </c>
      <c r="C159" s="379">
        <f>SUM(D159:G159)</f>
        <v>1</v>
      </c>
      <c r="D159" s="381">
        <f>SUM(D160:D160)</f>
        <v>0</v>
      </c>
      <c r="E159" s="381">
        <f>SUM(E160:E160)</f>
        <v>1</v>
      </c>
      <c r="F159" s="381">
        <f>SUM(F160:F160)</f>
        <v>0</v>
      </c>
      <c r="G159" s="381">
        <f>SUM(G160:G160)</f>
        <v>0</v>
      </c>
      <c r="H159" s="379">
        <f>SUM(I159:L159)</f>
        <v>1</v>
      </c>
      <c r="I159" s="381">
        <f>SUM(I160:I160)</f>
        <v>0</v>
      </c>
      <c r="J159" s="381">
        <f>SUM(J160:J160)</f>
        <v>1</v>
      </c>
      <c r="K159" s="381">
        <f>SUM(K160:K160)</f>
        <v>0</v>
      </c>
      <c r="L159" s="381">
        <f>SUM(L160:L160)</f>
        <v>0</v>
      </c>
      <c r="M159" s="379">
        <v>1</v>
      </c>
      <c r="N159" s="381"/>
      <c r="O159" s="381">
        <v>1</v>
      </c>
      <c r="P159" s="381"/>
      <c r="Q159" s="381"/>
      <c r="R159" s="379">
        <v>1</v>
      </c>
      <c r="S159" s="381"/>
      <c r="T159" s="381">
        <v>1</v>
      </c>
      <c r="U159" s="381"/>
      <c r="V159" s="381"/>
    </row>
    <row r="160" spans="1:22" ht="20.25" customHeight="1">
      <c r="A160" s="387"/>
      <c r="B160" s="388" t="s">
        <v>97</v>
      </c>
      <c r="C160" s="389">
        <f>SUM(D160:G160)</f>
        <v>1</v>
      </c>
      <c r="D160" s="390"/>
      <c r="E160" s="390">
        <v>1</v>
      </c>
      <c r="F160" s="390"/>
      <c r="G160" s="390"/>
      <c r="H160" s="389">
        <f>SUM(I160:L160)</f>
        <v>1</v>
      </c>
      <c r="I160" s="390"/>
      <c r="J160" s="390">
        <v>1</v>
      </c>
      <c r="K160" s="390"/>
      <c r="L160" s="390"/>
      <c r="M160" s="389">
        <v>1</v>
      </c>
      <c r="N160" s="390"/>
      <c r="O160" s="390">
        <v>1</v>
      </c>
      <c r="P160" s="390"/>
      <c r="Q160" s="390"/>
      <c r="R160" s="389">
        <v>1</v>
      </c>
      <c r="S160" s="390"/>
      <c r="T160" s="390">
        <v>1</v>
      </c>
      <c r="U160" s="390"/>
      <c r="V160" s="390"/>
    </row>
    <row r="161" spans="1:22" ht="20.25" customHeight="1">
      <c r="A161" s="394">
        <v>2</v>
      </c>
      <c r="B161" s="395" t="s">
        <v>28</v>
      </c>
      <c r="C161" s="379">
        <f>F161</f>
        <v>0</v>
      </c>
      <c r="D161" s="381"/>
      <c r="E161" s="381"/>
      <c r="F161" s="381">
        <f>F162</f>
        <v>0</v>
      </c>
      <c r="G161" s="381"/>
      <c r="H161" s="389">
        <f t="shared" ref="H161:H162" si="69">SUM(I161:L161)</f>
        <v>1</v>
      </c>
      <c r="I161" s="381"/>
      <c r="J161" s="381"/>
      <c r="K161" s="381">
        <f>K162</f>
        <v>0</v>
      </c>
      <c r="L161" s="381">
        <v>1</v>
      </c>
      <c r="M161" s="379">
        <v>1</v>
      </c>
      <c r="N161" s="381"/>
      <c r="O161" s="381"/>
      <c r="P161" s="381">
        <v>1</v>
      </c>
      <c r="Q161" s="381"/>
      <c r="R161" s="379">
        <v>1</v>
      </c>
      <c r="S161" s="381"/>
      <c r="T161" s="381"/>
      <c r="U161" s="381">
        <v>1</v>
      </c>
      <c r="V161" s="381"/>
    </row>
    <row r="162" spans="1:22" ht="20.25" customHeight="1">
      <c r="A162" s="387"/>
      <c r="B162" s="402" t="s">
        <v>98</v>
      </c>
      <c r="C162" s="389">
        <f>F162</f>
        <v>0</v>
      </c>
      <c r="D162" s="390"/>
      <c r="E162" s="390"/>
      <c r="F162" s="390"/>
      <c r="G162" s="390"/>
      <c r="H162" s="389">
        <f t="shared" si="69"/>
        <v>1</v>
      </c>
      <c r="I162" s="390"/>
      <c r="J162" s="390"/>
      <c r="K162" s="390"/>
      <c r="L162" s="390">
        <v>1</v>
      </c>
      <c r="M162" s="389">
        <v>1</v>
      </c>
      <c r="N162" s="390"/>
      <c r="O162" s="390"/>
      <c r="P162" s="390">
        <v>1</v>
      </c>
      <c r="Q162" s="390"/>
      <c r="R162" s="389">
        <v>1</v>
      </c>
      <c r="S162" s="390"/>
      <c r="T162" s="390"/>
      <c r="U162" s="390">
        <v>1</v>
      </c>
      <c r="V162" s="390"/>
    </row>
    <row r="163" spans="1:22" ht="20.25" customHeight="1">
      <c r="A163" s="394">
        <v>3</v>
      </c>
      <c r="B163" s="395" t="s">
        <v>38</v>
      </c>
      <c r="C163" s="379"/>
      <c r="D163" s="381"/>
      <c r="E163" s="381"/>
      <c r="F163" s="381"/>
      <c r="G163" s="381"/>
      <c r="H163" s="379"/>
      <c r="I163" s="381"/>
      <c r="J163" s="381"/>
      <c r="K163" s="381"/>
      <c r="L163" s="381"/>
      <c r="M163" s="379"/>
      <c r="N163" s="381"/>
      <c r="O163" s="381"/>
      <c r="P163" s="381"/>
      <c r="Q163" s="381"/>
      <c r="R163" s="379"/>
      <c r="S163" s="381"/>
      <c r="T163" s="381"/>
      <c r="U163" s="381"/>
      <c r="V163" s="381"/>
    </row>
    <row r="164" spans="1:22" ht="20.25" customHeight="1">
      <c r="A164" s="394">
        <v>4</v>
      </c>
      <c r="B164" s="395" t="s">
        <v>39</v>
      </c>
      <c r="C164" s="379"/>
      <c r="D164" s="381"/>
      <c r="E164" s="381"/>
      <c r="F164" s="381"/>
      <c r="G164" s="381"/>
      <c r="H164" s="379"/>
      <c r="I164" s="381"/>
      <c r="J164" s="381"/>
      <c r="K164" s="381"/>
      <c r="L164" s="381"/>
      <c r="M164" s="379"/>
      <c r="N164" s="381"/>
      <c r="O164" s="381"/>
      <c r="P164" s="381"/>
      <c r="Q164" s="381"/>
      <c r="R164" s="379"/>
      <c r="S164" s="381"/>
      <c r="T164" s="381"/>
      <c r="U164" s="381"/>
      <c r="V164" s="381"/>
    </row>
    <row r="165" spans="1:22" ht="20.25" customHeight="1">
      <c r="A165" s="394">
        <v>5</v>
      </c>
      <c r="B165" s="395" t="s">
        <v>40</v>
      </c>
      <c r="C165" s="379"/>
      <c r="D165" s="381"/>
      <c r="E165" s="381"/>
      <c r="F165" s="381"/>
      <c r="G165" s="381"/>
      <c r="H165" s="379"/>
      <c r="I165" s="381"/>
      <c r="J165" s="381"/>
      <c r="K165" s="381"/>
      <c r="L165" s="381"/>
      <c r="M165" s="379"/>
      <c r="N165" s="381"/>
      <c r="O165" s="381"/>
      <c r="P165" s="381"/>
      <c r="Q165" s="381"/>
      <c r="R165" s="379"/>
      <c r="S165" s="381"/>
      <c r="T165" s="381"/>
      <c r="U165" s="381"/>
      <c r="V165" s="381"/>
    </row>
    <row r="166" spans="1:22" ht="20.25" customHeight="1">
      <c r="A166" s="394">
        <v>6</v>
      </c>
      <c r="B166" s="395" t="s">
        <v>56</v>
      </c>
      <c r="C166" s="379"/>
      <c r="D166" s="381"/>
      <c r="E166" s="381"/>
      <c r="F166" s="381"/>
      <c r="G166" s="381"/>
      <c r="H166" s="379"/>
      <c r="I166" s="381"/>
      <c r="J166" s="381"/>
      <c r="K166" s="381"/>
      <c r="L166" s="381"/>
      <c r="M166" s="379"/>
      <c r="N166" s="381"/>
      <c r="O166" s="381"/>
      <c r="P166" s="381"/>
      <c r="Q166" s="381"/>
      <c r="R166" s="379"/>
      <c r="S166" s="381"/>
      <c r="T166" s="381"/>
      <c r="U166" s="381"/>
      <c r="V166" s="381"/>
    </row>
    <row r="167" spans="1:22" ht="20.25" customHeight="1">
      <c r="A167" s="394">
        <v>7</v>
      </c>
      <c r="B167" s="395" t="s">
        <v>131</v>
      </c>
      <c r="C167" s="400">
        <f>E167</f>
        <v>0</v>
      </c>
      <c r="D167" s="401"/>
      <c r="E167" s="401">
        <f>E168</f>
        <v>0</v>
      </c>
      <c r="F167" s="401">
        <f>F168</f>
        <v>0</v>
      </c>
      <c r="G167" s="401"/>
      <c r="H167" s="400">
        <f>J167</f>
        <v>0</v>
      </c>
      <c r="I167" s="401"/>
      <c r="J167" s="401">
        <f>J168</f>
        <v>0</v>
      </c>
      <c r="K167" s="401">
        <f>K168</f>
        <v>0</v>
      </c>
      <c r="L167" s="401"/>
      <c r="M167" s="400"/>
      <c r="N167" s="401"/>
      <c r="O167" s="401"/>
      <c r="P167" s="401"/>
      <c r="Q167" s="401"/>
      <c r="R167" s="400"/>
      <c r="S167" s="401"/>
      <c r="T167" s="401"/>
      <c r="U167" s="401"/>
      <c r="V167" s="401"/>
    </row>
    <row r="168" spans="1:22" s="442" customFormat="1" hidden="1">
      <c r="A168" s="394">
        <v>7.1</v>
      </c>
      <c r="B168" s="417" t="s">
        <v>432</v>
      </c>
      <c r="C168" s="400">
        <f>E168</f>
        <v>0</v>
      </c>
      <c r="D168" s="401"/>
      <c r="E168" s="401"/>
      <c r="F168" s="459"/>
      <c r="G168" s="401"/>
      <c r="H168" s="400">
        <f>J168</f>
        <v>0</v>
      </c>
      <c r="I168" s="401"/>
      <c r="J168" s="401"/>
      <c r="K168" s="459"/>
      <c r="L168" s="401"/>
      <c r="M168" s="400"/>
      <c r="N168" s="401"/>
      <c r="O168" s="401"/>
      <c r="P168" s="401"/>
      <c r="Q168" s="401"/>
      <c r="R168" s="400"/>
      <c r="S168" s="401"/>
      <c r="T168" s="401"/>
      <c r="U168" s="401"/>
      <c r="V168" s="401"/>
    </row>
    <row r="169" spans="1:22">
      <c r="A169" s="373" t="s">
        <v>99</v>
      </c>
      <c r="B169" s="374" t="s">
        <v>3</v>
      </c>
      <c r="C169" s="377">
        <f t="shared" ref="C169:Q169" si="70">SUM(C170,C178,C194,C196,C199,C255,C256)</f>
        <v>161</v>
      </c>
      <c r="D169" s="377">
        <f t="shared" si="70"/>
        <v>0</v>
      </c>
      <c r="E169" s="377">
        <f t="shared" si="70"/>
        <v>41</v>
      </c>
      <c r="F169" s="377">
        <f t="shared" si="70"/>
        <v>32</v>
      </c>
      <c r="G169" s="377">
        <f t="shared" si="70"/>
        <v>88</v>
      </c>
      <c r="H169" s="377">
        <f t="shared" si="70"/>
        <v>141</v>
      </c>
      <c r="I169" s="377">
        <f t="shared" si="70"/>
        <v>0</v>
      </c>
      <c r="J169" s="377">
        <f t="shared" si="70"/>
        <v>41</v>
      </c>
      <c r="K169" s="377">
        <f t="shared" si="70"/>
        <v>32</v>
      </c>
      <c r="L169" s="377">
        <f t="shared" si="70"/>
        <v>68</v>
      </c>
      <c r="M169" s="377">
        <f t="shared" si="70"/>
        <v>89</v>
      </c>
      <c r="N169" s="377">
        <f t="shared" si="70"/>
        <v>5</v>
      </c>
      <c r="O169" s="377">
        <f t="shared" si="70"/>
        <v>34</v>
      </c>
      <c r="P169" s="377">
        <f t="shared" si="70"/>
        <v>11</v>
      </c>
      <c r="Q169" s="377">
        <f t="shared" si="70"/>
        <v>39</v>
      </c>
      <c r="R169" s="377">
        <f t="shared" ref="R169:V169" si="71">SUM(R170,R178,R194,R196,R199,R255,R256)</f>
        <v>83</v>
      </c>
      <c r="S169" s="377">
        <f t="shared" si="71"/>
        <v>5</v>
      </c>
      <c r="T169" s="377">
        <f t="shared" si="71"/>
        <v>35</v>
      </c>
      <c r="U169" s="377">
        <f t="shared" si="71"/>
        <v>16</v>
      </c>
      <c r="V169" s="377">
        <f t="shared" si="71"/>
        <v>27</v>
      </c>
    </row>
    <row r="170" spans="1:22" ht="18" customHeight="1">
      <c r="A170" s="394">
        <v>1</v>
      </c>
      <c r="B170" s="395" t="s">
        <v>27</v>
      </c>
      <c r="C170" s="389">
        <f t="shared" ref="C170:C175" si="72">SUM(D170:G170)</f>
        <v>4</v>
      </c>
      <c r="D170" s="381">
        <f t="shared" ref="D170:F170" si="73">SUM(D171:D177)</f>
        <v>0</v>
      </c>
      <c r="E170" s="381">
        <f t="shared" si="73"/>
        <v>2</v>
      </c>
      <c r="F170" s="381">
        <f t="shared" si="73"/>
        <v>2</v>
      </c>
      <c r="G170" s="381">
        <f>SUM(G171:G177)</f>
        <v>0</v>
      </c>
      <c r="H170" s="389">
        <f t="shared" ref="H170:H175" si="74">SUM(I170:L170)</f>
        <v>4</v>
      </c>
      <c r="I170" s="381">
        <f t="shared" ref="I170:K170" si="75">SUM(I171:I177)</f>
        <v>0</v>
      </c>
      <c r="J170" s="381">
        <f t="shared" si="75"/>
        <v>2</v>
      </c>
      <c r="K170" s="381">
        <f t="shared" si="75"/>
        <v>2</v>
      </c>
      <c r="L170" s="381">
        <f>SUM(L171:L177)</f>
        <v>0</v>
      </c>
      <c r="M170" s="379">
        <f>SUM(N170:Q170)</f>
        <v>6</v>
      </c>
      <c r="N170" s="381">
        <f>SUM(N171:N175:N176:N177)</f>
        <v>3</v>
      </c>
      <c r="O170" s="381">
        <f>SUM(O171:O175:O176:O177)</f>
        <v>1</v>
      </c>
      <c r="P170" s="381">
        <f>SUM(P171:P175:P176:P177)</f>
        <v>0</v>
      </c>
      <c r="Q170" s="381">
        <f>SUM(Q171:Q175:Q176:Q177)</f>
        <v>2</v>
      </c>
      <c r="R170" s="379">
        <f>SUM(S170:V170)</f>
        <v>6</v>
      </c>
      <c r="S170" s="381">
        <f>SUM(S171:S175:S176:S177)</f>
        <v>3</v>
      </c>
      <c r="T170" s="381">
        <f>SUM(T171:T175:T176:T177)</f>
        <v>1</v>
      </c>
      <c r="U170" s="381">
        <f>SUM(U171:U175:U176:U177)</f>
        <v>1</v>
      </c>
      <c r="V170" s="381">
        <f>SUM(V171:V175:V176:V177)</f>
        <v>1</v>
      </c>
    </row>
    <row r="171" spans="1:22" s="585" customFormat="1" ht="18" customHeight="1">
      <c r="A171" s="387">
        <v>1.1000000000000001</v>
      </c>
      <c r="B171" s="388" t="s">
        <v>435</v>
      </c>
      <c r="C171" s="389">
        <f t="shared" si="72"/>
        <v>0</v>
      </c>
      <c r="D171" s="390"/>
      <c r="E171" s="390"/>
      <c r="F171" s="390"/>
      <c r="G171" s="390"/>
      <c r="H171" s="389">
        <f t="shared" si="74"/>
        <v>0</v>
      </c>
      <c r="I171" s="390"/>
      <c r="J171" s="390"/>
      <c r="K171" s="390"/>
      <c r="L171" s="390"/>
      <c r="M171" s="379">
        <f t="shared" ref="M171:M180" si="76">SUM(N171:Q171)</f>
        <v>1</v>
      </c>
      <c r="N171" s="390">
        <v>1</v>
      </c>
      <c r="O171" s="390"/>
      <c r="P171" s="390"/>
      <c r="Q171" s="390"/>
      <c r="R171" s="379">
        <f t="shared" ref="R171:R180" si="77">SUM(S171:V171)</f>
        <v>1</v>
      </c>
      <c r="S171" s="390">
        <v>1</v>
      </c>
      <c r="T171" s="390"/>
      <c r="U171" s="390"/>
      <c r="V171" s="390"/>
    </row>
    <row r="172" spans="1:22" s="585" customFormat="1" ht="18" customHeight="1">
      <c r="A172" s="387">
        <v>1.2</v>
      </c>
      <c r="B172" s="388" t="s">
        <v>155</v>
      </c>
      <c r="C172" s="389">
        <f t="shared" si="72"/>
        <v>0</v>
      </c>
      <c r="D172" s="390"/>
      <c r="E172" s="390"/>
      <c r="F172" s="390"/>
      <c r="G172" s="390"/>
      <c r="H172" s="389">
        <f t="shared" si="74"/>
        <v>0</v>
      </c>
      <c r="I172" s="390"/>
      <c r="J172" s="390"/>
      <c r="K172" s="390"/>
      <c r="L172" s="390"/>
      <c r="M172" s="379">
        <f t="shared" si="76"/>
        <v>1</v>
      </c>
      <c r="N172" s="390">
        <v>1</v>
      </c>
      <c r="O172" s="390"/>
      <c r="P172" s="390"/>
      <c r="Q172" s="390"/>
      <c r="R172" s="379">
        <f t="shared" si="77"/>
        <v>1</v>
      </c>
      <c r="S172" s="390">
        <v>1</v>
      </c>
      <c r="T172" s="390"/>
      <c r="U172" s="390"/>
      <c r="V172" s="390"/>
    </row>
    <row r="173" spans="1:22" s="585" customFormat="1" ht="18" customHeight="1">
      <c r="A173" s="387">
        <v>1.3</v>
      </c>
      <c r="B173" s="388" t="s">
        <v>156</v>
      </c>
      <c r="C173" s="389">
        <f t="shared" si="72"/>
        <v>0</v>
      </c>
      <c r="D173" s="390"/>
      <c r="E173" s="390"/>
      <c r="F173" s="390"/>
      <c r="G173" s="390"/>
      <c r="H173" s="389">
        <f t="shared" si="74"/>
        <v>0</v>
      </c>
      <c r="I173" s="390"/>
      <c r="J173" s="390"/>
      <c r="K173" s="390"/>
      <c r="L173" s="390"/>
      <c r="M173" s="379">
        <f t="shared" si="76"/>
        <v>1</v>
      </c>
      <c r="N173" s="390">
        <v>1</v>
      </c>
      <c r="O173" s="390"/>
      <c r="P173" s="390"/>
      <c r="Q173" s="390"/>
      <c r="R173" s="379">
        <f t="shared" si="77"/>
        <v>1</v>
      </c>
      <c r="S173" s="390">
        <v>1</v>
      </c>
      <c r="T173" s="390"/>
      <c r="U173" s="390"/>
      <c r="V173" s="390"/>
    </row>
    <row r="174" spans="1:22" s="585" customFormat="1" ht="18" customHeight="1">
      <c r="A174" s="387">
        <v>1.4</v>
      </c>
      <c r="B174" s="388" t="s">
        <v>100</v>
      </c>
      <c r="C174" s="389">
        <f t="shared" si="72"/>
        <v>1</v>
      </c>
      <c r="D174" s="390"/>
      <c r="E174" s="390"/>
      <c r="F174" s="390">
        <v>1</v>
      </c>
      <c r="G174" s="390"/>
      <c r="H174" s="389">
        <f t="shared" si="74"/>
        <v>1</v>
      </c>
      <c r="I174" s="390"/>
      <c r="J174" s="390"/>
      <c r="K174" s="390">
        <v>1</v>
      </c>
      <c r="L174" s="390"/>
      <c r="M174" s="379">
        <f t="shared" si="76"/>
        <v>1</v>
      </c>
      <c r="N174" s="390"/>
      <c r="O174" s="390"/>
      <c r="P174" s="390"/>
      <c r="Q174" s="390">
        <v>1</v>
      </c>
      <c r="R174" s="379">
        <f t="shared" si="77"/>
        <v>1</v>
      </c>
      <c r="S174" s="390"/>
      <c r="T174" s="390"/>
      <c r="U174" s="390">
        <v>1</v>
      </c>
      <c r="V174" s="390"/>
    </row>
    <row r="175" spans="1:22" s="585" customFormat="1" ht="18" customHeight="1">
      <c r="A175" s="387">
        <v>1.5</v>
      </c>
      <c r="B175" s="388" t="s">
        <v>101</v>
      </c>
      <c r="C175" s="389">
        <f t="shared" si="72"/>
        <v>1</v>
      </c>
      <c r="D175" s="390"/>
      <c r="E175" s="390"/>
      <c r="F175" s="390">
        <v>1</v>
      </c>
      <c r="G175" s="390"/>
      <c r="H175" s="389">
        <f t="shared" si="74"/>
        <v>1</v>
      </c>
      <c r="I175" s="390"/>
      <c r="J175" s="390"/>
      <c r="K175" s="390">
        <v>1</v>
      </c>
      <c r="L175" s="390"/>
      <c r="M175" s="379">
        <f t="shared" si="76"/>
        <v>1</v>
      </c>
      <c r="N175" s="390"/>
      <c r="O175" s="390"/>
      <c r="P175" s="390"/>
      <c r="Q175" s="390">
        <v>1</v>
      </c>
      <c r="R175" s="379">
        <f t="shared" si="77"/>
        <v>1</v>
      </c>
      <c r="S175" s="390"/>
      <c r="T175" s="390"/>
      <c r="U175" s="390"/>
      <c r="V175" s="390">
        <v>1</v>
      </c>
    </row>
    <row r="176" spans="1:22" s="585" customFormat="1" ht="18" customHeight="1">
      <c r="A176" s="387">
        <v>1.6</v>
      </c>
      <c r="B176" s="388" t="s">
        <v>439</v>
      </c>
      <c r="C176" s="389">
        <f>SUM(D176:G176)</f>
        <v>1</v>
      </c>
      <c r="D176" s="390"/>
      <c r="E176" s="390">
        <v>1</v>
      </c>
      <c r="F176" s="390"/>
      <c r="G176" s="390"/>
      <c r="H176" s="389">
        <f>SUM(I176:L176)</f>
        <v>1</v>
      </c>
      <c r="I176" s="390"/>
      <c r="J176" s="390">
        <v>1</v>
      </c>
      <c r="K176" s="390"/>
      <c r="L176" s="390"/>
      <c r="M176" s="379">
        <f t="shared" si="76"/>
        <v>1</v>
      </c>
      <c r="N176" s="390"/>
      <c r="O176" s="390">
        <v>1</v>
      </c>
      <c r="P176" s="390"/>
      <c r="Q176" s="390"/>
      <c r="R176" s="379">
        <f t="shared" si="77"/>
        <v>1</v>
      </c>
      <c r="S176" s="390"/>
      <c r="T176" s="390">
        <v>1</v>
      </c>
      <c r="U176" s="390"/>
      <c r="V176" s="390"/>
    </row>
    <row r="177" spans="1:22" s="585" customFormat="1" ht="18" customHeight="1">
      <c r="A177" s="387">
        <v>1.7</v>
      </c>
      <c r="B177" s="388" t="s">
        <v>434</v>
      </c>
      <c r="C177" s="389">
        <f>SUM(D177:G177)</f>
        <v>1</v>
      </c>
      <c r="D177" s="390"/>
      <c r="E177" s="390">
        <v>1</v>
      </c>
      <c r="F177" s="390"/>
      <c r="G177" s="390"/>
      <c r="H177" s="389">
        <f>SUM(I177:L177)</f>
        <v>1</v>
      </c>
      <c r="I177" s="390"/>
      <c r="J177" s="390">
        <v>1</v>
      </c>
      <c r="K177" s="390"/>
      <c r="L177" s="390"/>
      <c r="M177" s="379">
        <f t="shared" si="76"/>
        <v>0</v>
      </c>
      <c r="N177" s="390"/>
      <c r="O177" s="390"/>
      <c r="P177" s="390"/>
      <c r="Q177" s="390"/>
      <c r="R177" s="379">
        <f t="shared" si="77"/>
        <v>0</v>
      </c>
      <c r="S177" s="390"/>
      <c r="T177" s="390"/>
      <c r="U177" s="390"/>
      <c r="V177" s="390"/>
    </row>
    <row r="178" spans="1:22" ht="18" customHeight="1">
      <c r="A178" s="394">
        <v>2</v>
      </c>
      <c r="B178" s="395" t="s">
        <v>28</v>
      </c>
      <c r="C178" s="379">
        <f>SUM(D178:G178)</f>
        <v>29</v>
      </c>
      <c r="D178" s="381">
        <f t="shared" ref="D178" si="78">SUM(D179,D181,D182,D185,D186,D187,D188,D189,D190)</f>
        <v>0</v>
      </c>
      <c r="E178" s="381">
        <v>10</v>
      </c>
      <c r="F178" s="381">
        <v>4</v>
      </c>
      <c r="G178" s="381">
        <v>15</v>
      </c>
      <c r="H178" s="379">
        <f>SUM(I178:L178)</f>
        <v>29</v>
      </c>
      <c r="I178" s="381">
        <f t="shared" ref="I178" si="79">SUM(I179,I181,I182,I185,I186,I187,I188,I189,I190)</f>
        <v>0</v>
      </c>
      <c r="J178" s="381">
        <v>10</v>
      </c>
      <c r="K178" s="381">
        <v>4</v>
      </c>
      <c r="L178" s="381">
        <v>15</v>
      </c>
      <c r="M178" s="414">
        <f t="shared" si="76"/>
        <v>34</v>
      </c>
      <c r="N178" s="381">
        <f t="shared" ref="N178:Q178" si="80">SUM(N179,N181,N182,N185,N186,N187,N188,N190,N191,N192,N193)</f>
        <v>0</v>
      </c>
      <c r="O178" s="381">
        <f t="shared" si="80"/>
        <v>11</v>
      </c>
      <c r="P178" s="381">
        <f t="shared" si="80"/>
        <v>11</v>
      </c>
      <c r="Q178" s="381">
        <f t="shared" si="80"/>
        <v>12</v>
      </c>
      <c r="R178" s="414">
        <f t="shared" si="77"/>
        <v>34</v>
      </c>
      <c r="S178" s="381">
        <f t="shared" ref="S178:V178" si="81">SUM(S179,S181,S182,S185,S186,S187,S188,S190,S191,S192,S193)</f>
        <v>0</v>
      </c>
      <c r="T178" s="381">
        <f t="shared" si="81"/>
        <v>12</v>
      </c>
      <c r="U178" s="381">
        <f t="shared" si="81"/>
        <v>10</v>
      </c>
      <c r="V178" s="381">
        <f t="shared" si="81"/>
        <v>12</v>
      </c>
    </row>
    <row r="179" spans="1:22" hidden="1">
      <c r="A179" s="412">
        <v>2.1</v>
      </c>
      <c r="B179" s="413" t="s">
        <v>102</v>
      </c>
      <c r="C179" s="414"/>
      <c r="D179" s="415"/>
      <c r="E179" s="415"/>
      <c r="F179" s="415"/>
      <c r="G179" s="415"/>
      <c r="H179" s="414"/>
      <c r="I179" s="415"/>
      <c r="J179" s="415"/>
      <c r="K179" s="415"/>
      <c r="L179" s="415"/>
      <c r="M179" s="414">
        <f t="shared" si="76"/>
        <v>1</v>
      </c>
      <c r="N179" s="415"/>
      <c r="O179" s="415"/>
      <c r="P179" s="415"/>
      <c r="Q179" s="415">
        <v>1</v>
      </c>
      <c r="R179" s="414">
        <f t="shared" si="77"/>
        <v>1</v>
      </c>
      <c r="S179" s="415"/>
      <c r="T179" s="415"/>
      <c r="U179" s="415"/>
      <c r="V179" s="415">
        <v>1</v>
      </c>
    </row>
    <row r="180" spans="1:22" ht="22.5" hidden="1">
      <c r="A180" s="416"/>
      <c r="B180" s="417" t="s">
        <v>421</v>
      </c>
      <c r="C180" s="418"/>
      <c r="D180" s="419"/>
      <c r="E180" s="419"/>
      <c r="F180" s="419"/>
      <c r="G180" s="419"/>
      <c r="H180" s="418"/>
      <c r="I180" s="419"/>
      <c r="J180" s="419"/>
      <c r="K180" s="419"/>
      <c r="L180" s="419"/>
      <c r="M180" s="414">
        <f t="shared" si="76"/>
        <v>1</v>
      </c>
      <c r="N180" s="419"/>
      <c r="O180" s="419"/>
      <c r="P180" s="419"/>
      <c r="Q180" s="419">
        <v>1</v>
      </c>
      <c r="R180" s="414">
        <f t="shared" si="77"/>
        <v>1</v>
      </c>
      <c r="S180" s="419"/>
      <c r="T180" s="419"/>
      <c r="U180" s="419"/>
      <c r="V180" s="419">
        <v>1</v>
      </c>
    </row>
    <row r="181" spans="1:22" hidden="1">
      <c r="A181" s="412">
        <v>2.2000000000000002</v>
      </c>
      <c r="B181" s="420" t="s">
        <v>60</v>
      </c>
      <c r="C181" s="414"/>
      <c r="D181" s="415"/>
      <c r="E181" s="415"/>
      <c r="F181" s="415"/>
      <c r="G181" s="415"/>
      <c r="H181" s="414"/>
      <c r="I181" s="415"/>
      <c r="J181" s="415"/>
      <c r="K181" s="415"/>
      <c r="L181" s="415"/>
      <c r="M181" s="414">
        <f>SUM(N181:Q181)</f>
        <v>5</v>
      </c>
      <c r="N181" s="415"/>
      <c r="O181" s="415">
        <v>1</v>
      </c>
      <c r="P181" s="415"/>
      <c r="Q181" s="415">
        <v>4</v>
      </c>
      <c r="R181" s="414">
        <f>SUM(S181:V181)</f>
        <v>5</v>
      </c>
      <c r="S181" s="415"/>
      <c r="T181" s="415">
        <v>1</v>
      </c>
      <c r="U181" s="415">
        <v>1</v>
      </c>
      <c r="V181" s="415">
        <v>3</v>
      </c>
    </row>
    <row r="182" spans="1:22" hidden="1">
      <c r="A182" s="412">
        <v>2.2999999999999998</v>
      </c>
      <c r="B182" s="420" t="s">
        <v>422</v>
      </c>
      <c r="C182" s="414"/>
      <c r="D182" s="415"/>
      <c r="E182" s="415"/>
      <c r="F182" s="415"/>
      <c r="G182" s="415"/>
      <c r="H182" s="414"/>
      <c r="I182" s="415"/>
      <c r="J182" s="415"/>
      <c r="K182" s="415"/>
      <c r="L182" s="415"/>
      <c r="M182" s="414">
        <f>SUM(N182:Q182)</f>
        <v>10</v>
      </c>
      <c r="N182" s="415"/>
      <c r="O182" s="415"/>
      <c r="P182" s="415">
        <v>7</v>
      </c>
      <c r="Q182" s="415">
        <v>3</v>
      </c>
      <c r="R182" s="414">
        <f>SUM(S182:V182)</f>
        <v>10</v>
      </c>
      <c r="S182" s="415"/>
      <c r="T182" s="415"/>
      <c r="U182" s="415">
        <v>6</v>
      </c>
      <c r="V182" s="415">
        <v>4</v>
      </c>
    </row>
    <row r="183" spans="1:22" ht="22.5" hidden="1">
      <c r="A183" s="394"/>
      <c r="B183" s="395" t="s">
        <v>103</v>
      </c>
      <c r="C183" s="379"/>
      <c r="D183" s="381"/>
      <c r="E183" s="381"/>
      <c r="F183" s="381"/>
      <c r="G183" s="381"/>
      <c r="H183" s="379"/>
      <c r="I183" s="381"/>
      <c r="J183" s="381"/>
      <c r="K183" s="381"/>
      <c r="L183" s="381"/>
      <c r="M183" s="414">
        <f t="shared" ref="M183:M248" si="82">SUM(N183:Q183)</f>
        <v>0</v>
      </c>
      <c r="N183" s="381"/>
      <c r="O183" s="381"/>
      <c r="P183" s="381"/>
      <c r="Q183" s="381"/>
      <c r="R183" s="414">
        <f t="shared" ref="R183:R196" si="83">SUM(S183:V183)</f>
        <v>0</v>
      </c>
      <c r="S183" s="381"/>
      <c r="T183" s="381"/>
      <c r="U183" s="381"/>
      <c r="V183" s="381"/>
    </row>
    <row r="184" spans="1:22" hidden="1">
      <c r="A184" s="394"/>
      <c r="B184" s="395" t="s">
        <v>104</v>
      </c>
      <c r="C184" s="379"/>
      <c r="D184" s="381"/>
      <c r="E184" s="381"/>
      <c r="F184" s="381"/>
      <c r="G184" s="381"/>
      <c r="H184" s="379"/>
      <c r="I184" s="381"/>
      <c r="J184" s="381"/>
      <c r="K184" s="381"/>
      <c r="L184" s="381"/>
      <c r="M184" s="414">
        <f t="shared" si="82"/>
        <v>0</v>
      </c>
      <c r="N184" s="381"/>
      <c r="O184" s="381"/>
      <c r="P184" s="381"/>
      <c r="Q184" s="381"/>
      <c r="R184" s="414">
        <f t="shared" si="83"/>
        <v>0</v>
      </c>
      <c r="S184" s="381"/>
      <c r="T184" s="381"/>
      <c r="U184" s="381"/>
      <c r="V184" s="381"/>
    </row>
    <row r="185" spans="1:22" hidden="1">
      <c r="A185" s="412">
        <v>2.4</v>
      </c>
      <c r="B185" s="420" t="s">
        <v>105</v>
      </c>
      <c r="C185" s="414"/>
      <c r="D185" s="415"/>
      <c r="E185" s="415"/>
      <c r="F185" s="415"/>
      <c r="G185" s="415"/>
      <c r="H185" s="414"/>
      <c r="I185" s="415"/>
      <c r="J185" s="415"/>
      <c r="K185" s="415"/>
      <c r="L185" s="415"/>
      <c r="M185" s="414">
        <f t="shared" si="82"/>
        <v>1</v>
      </c>
      <c r="N185" s="415"/>
      <c r="O185" s="415"/>
      <c r="P185" s="415"/>
      <c r="Q185" s="415">
        <v>1</v>
      </c>
      <c r="R185" s="414">
        <f t="shared" si="83"/>
        <v>1</v>
      </c>
      <c r="S185" s="415"/>
      <c r="T185" s="415"/>
      <c r="U185" s="415"/>
      <c r="V185" s="415">
        <v>1</v>
      </c>
    </row>
    <row r="186" spans="1:22" hidden="1">
      <c r="A186" s="412">
        <v>2.5</v>
      </c>
      <c r="B186" s="420" t="s">
        <v>106</v>
      </c>
      <c r="C186" s="381"/>
      <c r="D186" s="381"/>
      <c r="E186" s="381"/>
      <c r="F186" s="381"/>
      <c r="G186" s="381"/>
      <c r="H186" s="381"/>
      <c r="I186" s="381"/>
      <c r="J186" s="381"/>
      <c r="K186" s="381"/>
      <c r="L186" s="381"/>
      <c r="M186" s="414">
        <f t="shared" si="82"/>
        <v>5</v>
      </c>
      <c r="N186" s="381"/>
      <c r="O186" s="381">
        <v>4</v>
      </c>
      <c r="P186" s="381"/>
      <c r="Q186" s="381">
        <v>1</v>
      </c>
      <c r="R186" s="414">
        <f t="shared" si="83"/>
        <v>5</v>
      </c>
      <c r="S186" s="381"/>
      <c r="T186" s="381">
        <v>4</v>
      </c>
      <c r="U186" s="381"/>
      <c r="V186" s="381">
        <v>1</v>
      </c>
    </row>
    <row r="187" spans="1:22" hidden="1">
      <c r="A187" s="412">
        <v>2.6</v>
      </c>
      <c r="B187" s="420" t="s">
        <v>61</v>
      </c>
      <c r="C187" s="379"/>
      <c r="D187" s="381"/>
      <c r="E187" s="381"/>
      <c r="F187" s="381"/>
      <c r="G187" s="381"/>
      <c r="H187" s="379"/>
      <c r="I187" s="381"/>
      <c r="J187" s="381"/>
      <c r="K187" s="381"/>
      <c r="L187" s="381"/>
      <c r="M187" s="414">
        <f t="shared" si="82"/>
        <v>4</v>
      </c>
      <c r="N187" s="381"/>
      <c r="O187" s="381">
        <v>3</v>
      </c>
      <c r="P187" s="381">
        <v>1</v>
      </c>
      <c r="Q187" s="381"/>
      <c r="R187" s="414">
        <f t="shared" si="83"/>
        <v>4</v>
      </c>
      <c r="S187" s="381"/>
      <c r="T187" s="381">
        <v>3</v>
      </c>
      <c r="U187" s="381">
        <v>1</v>
      </c>
      <c r="V187" s="381"/>
    </row>
    <row r="188" spans="1:22" hidden="1">
      <c r="A188" s="412">
        <v>2.7</v>
      </c>
      <c r="B188" s="420" t="s">
        <v>107</v>
      </c>
      <c r="C188" s="379"/>
      <c r="D188" s="381"/>
      <c r="E188" s="381"/>
      <c r="F188" s="381"/>
      <c r="G188" s="381"/>
      <c r="H188" s="379"/>
      <c r="I188" s="381"/>
      <c r="J188" s="381"/>
      <c r="K188" s="381"/>
      <c r="L188" s="381"/>
      <c r="M188" s="414">
        <f t="shared" si="82"/>
        <v>1</v>
      </c>
      <c r="N188" s="381"/>
      <c r="O188" s="381"/>
      <c r="P188" s="381">
        <v>1</v>
      </c>
      <c r="Q188" s="381"/>
      <c r="R188" s="414">
        <f t="shared" si="83"/>
        <v>1</v>
      </c>
      <c r="S188" s="381"/>
      <c r="T188" s="381"/>
      <c r="U188" s="381">
        <v>1</v>
      </c>
      <c r="V188" s="381"/>
    </row>
    <row r="189" spans="1:22" ht="18" hidden="1" customHeight="1">
      <c r="A189" s="587">
        <v>2.8</v>
      </c>
      <c r="B189" s="465" t="s">
        <v>108</v>
      </c>
      <c r="C189" s="421"/>
      <c r="D189" s="398"/>
      <c r="E189" s="398"/>
      <c r="F189" s="398"/>
      <c r="G189" s="398"/>
      <c r="H189" s="421"/>
      <c r="I189" s="398"/>
      <c r="J189" s="398"/>
      <c r="K189" s="398"/>
      <c r="L189" s="398"/>
      <c r="M189" s="414">
        <f t="shared" si="82"/>
        <v>2</v>
      </c>
      <c r="N189" s="398"/>
      <c r="O189" s="398">
        <v>2</v>
      </c>
      <c r="P189" s="398"/>
      <c r="Q189" s="398"/>
      <c r="R189" s="414">
        <f t="shared" si="83"/>
        <v>2</v>
      </c>
      <c r="S189" s="398"/>
      <c r="T189" s="398">
        <v>2</v>
      </c>
      <c r="U189" s="398"/>
      <c r="V189" s="398"/>
    </row>
    <row r="190" spans="1:22" s="585" customFormat="1" hidden="1">
      <c r="A190" s="588">
        <v>2.8</v>
      </c>
      <c r="B190" s="589" t="s">
        <v>109</v>
      </c>
      <c r="C190" s="466"/>
      <c r="D190" s="458"/>
      <c r="E190" s="458"/>
      <c r="F190" s="458"/>
      <c r="G190" s="458"/>
      <c r="H190" s="466"/>
      <c r="I190" s="458"/>
      <c r="J190" s="458"/>
      <c r="K190" s="458"/>
      <c r="L190" s="458"/>
      <c r="M190" s="414">
        <f t="shared" si="82"/>
        <v>3</v>
      </c>
      <c r="N190" s="458"/>
      <c r="O190" s="458">
        <v>3</v>
      </c>
      <c r="P190" s="458"/>
      <c r="Q190" s="458"/>
      <c r="R190" s="414">
        <f t="shared" si="83"/>
        <v>3</v>
      </c>
      <c r="S190" s="458"/>
      <c r="T190" s="458">
        <v>3</v>
      </c>
      <c r="U190" s="458"/>
      <c r="V190" s="458"/>
    </row>
    <row r="191" spans="1:22" s="585" customFormat="1" hidden="1">
      <c r="A191" s="590">
        <v>2.09</v>
      </c>
      <c r="B191" s="589" t="s">
        <v>404</v>
      </c>
      <c r="C191" s="466"/>
      <c r="D191" s="458"/>
      <c r="E191" s="458"/>
      <c r="F191" s="458"/>
      <c r="G191" s="458"/>
      <c r="H191" s="466"/>
      <c r="I191" s="458"/>
      <c r="J191" s="458"/>
      <c r="K191" s="458"/>
      <c r="L191" s="458"/>
      <c r="M191" s="414">
        <f t="shared" si="82"/>
        <v>1</v>
      </c>
      <c r="N191" s="458"/>
      <c r="O191" s="458"/>
      <c r="P191" s="458"/>
      <c r="Q191" s="458">
        <v>1</v>
      </c>
      <c r="R191" s="414">
        <f t="shared" si="83"/>
        <v>1</v>
      </c>
      <c r="S191" s="458"/>
      <c r="T191" s="458"/>
      <c r="U191" s="458"/>
      <c r="V191" s="458">
        <v>1</v>
      </c>
    </row>
    <row r="192" spans="1:22" s="585" customFormat="1" hidden="1">
      <c r="A192" s="590">
        <v>2.1</v>
      </c>
      <c r="B192" s="589" t="s">
        <v>290</v>
      </c>
      <c r="C192" s="466"/>
      <c r="D192" s="458"/>
      <c r="E192" s="458"/>
      <c r="F192" s="458"/>
      <c r="G192" s="458"/>
      <c r="H192" s="466"/>
      <c r="I192" s="458"/>
      <c r="J192" s="458"/>
      <c r="K192" s="458"/>
      <c r="L192" s="458"/>
      <c r="M192" s="414">
        <f t="shared" si="82"/>
        <v>1</v>
      </c>
      <c r="N192" s="458"/>
      <c r="O192" s="458"/>
      <c r="P192" s="458">
        <v>1</v>
      </c>
      <c r="Q192" s="458"/>
      <c r="R192" s="414">
        <f t="shared" si="83"/>
        <v>1</v>
      </c>
      <c r="S192" s="458"/>
      <c r="T192" s="458">
        <v>1</v>
      </c>
      <c r="U192" s="458"/>
      <c r="V192" s="458"/>
    </row>
    <row r="193" spans="1:22" s="585" customFormat="1" hidden="1">
      <c r="A193" s="590">
        <v>2.11</v>
      </c>
      <c r="B193" s="589" t="s">
        <v>108</v>
      </c>
      <c r="C193" s="466"/>
      <c r="D193" s="458"/>
      <c r="E193" s="458"/>
      <c r="F193" s="458"/>
      <c r="G193" s="458"/>
      <c r="H193" s="466"/>
      <c r="I193" s="458"/>
      <c r="J193" s="458"/>
      <c r="K193" s="458"/>
      <c r="L193" s="458"/>
      <c r="M193" s="414">
        <f t="shared" si="82"/>
        <v>2</v>
      </c>
      <c r="N193" s="458"/>
      <c r="O193" s="458"/>
      <c r="P193" s="458">
        <v>1</v>
      </c>
      <c r="Q193" s="458">
        <v>1</v>
      </c>
      <c r="R193" s="414">
        <f t="shared" si="83"/>
        <v>2</v>
      </c>
      <c r="S193" s="458"/>
      <c r="T193" s="458"/>
      <c r="U193" s="458">
        <v>1</v>
      </c>
      <c r="V193" s="458">
        <v>1</v>
      </c>
    </row>
    <row r="194" spans="1:22" ht="18.75" customHeight="1">
      <c r="A194" s="394">
        <v>3</v>
      </c>
      <c r="B194" s="395" t="s">
        <v>38</v>
      </c>
      <c r="C194" s="379">
        <f>F194</f>
        <v>1</v>
      </c>
      <c r="D194" s="381"/>
      <c r="E194" s="381"/>
      <c r="F194" s="381">
        <f>F195</f>
        <v>1</v>
      </c>
      <c r="G194" s="381"/>
      <c r="H194" s="379">
        <f>K194</f>
        <v>1</v>
      </c>
      <c r="I194" s="381"/>
      <c r="J194" s="381"/>
      <c r="K194" s="381">
        <f>K195</f>
        <v>1</v>
      </c>
      <c r="L194" s="381"/>
      <c r="M194" s="414">
        <f t="shared" si="82"/>
        <v>1</v>
      </c>
      <c r="N194" s="381"/>
      <c r="O194" s="381">
        <f>O195</f>
        <v>1</v>
      </c>
      <c r="P194" s="381"/>
      <c r="Q194" s="381"/>
      <c r="R194" s="414">
        <f t="shared" si="83"/>
        <v>1</v>
      </c>
      <c r="S194" s="381"/>
      <c r="T194" s="381">
        <f>T195</f>
        <v>1</v>
      </c>
      <c r="U194" s="381"/>
      <c r="V194" s="381"/>
    </row>
    <row r="195" spans="1:22" s="585" customFormat="1" ht="18.75" customHeight="1">
      <c r="A195" s="387"/>
      <c r="B195" s="388" t="s">
        <v>423</v>
      </c>
      <c r="C195" s="389">
        <v>1</v>
      </c>
      <c r="D195" s="390"/>
      <c r="E195" s="390"/>
      <c r="F195" s="390">
        <v>1</v>
      </c>
      <c r="G195" s="390"/>
      <c r="H195" s="389">
        <v>1</v>
      </c>
      <c r="I195" s="390"/>
      <c r="J195" s="390"/>
      <c r="K195" s="390">
        <v>1</v>
      </c>
      <c r="L195" s="390"/>
      <c r="M195" s="414">
        <f t="shared" si="82"/>
        <v>1</v>
      </c>
      <c r="N195" s="390"/>
      <c r="O195" s="390">
        <v>1</v>
      </c>
      <c r="P195" s="390"/>
      <c r="Q195" s="390"/>
      <c r="R195" s="414">
        <f t="shared" si="83"/>
        <v>1</v>
      </c>
      <c r="S195" s="390"/>
      <c r="T195" s="390">
        <v>1</v>
      </c>
      <c r="U195" s="390"/>
      <c r="V195" s="390"/>
    </row>
    <row r="196" spans="1:22" ht="18.75" customHeight="1">
      <c r="A196" s="394">
        <v>4</v>
      </c>
      <c r="B196" s="395" t="s">
        <v>429</v>
      </c>
      <c r="C196" s="379">
        <f>SUM(D196:G196)</f>
        <v>65</v>
      </c>
      <c r="D196" s="381"/>
      <c r="E196" s="381"/>
      <c r="F196" s="381">
        <v>7</v>
      </c>
      <c r="G196" s="381">
        <v>58</v>
      </c>
      <c r="H196" s="379">
        <f>SUM(I196:L196)</f>
        <v>45</v>
      </c>
      <c r="I196" s="381"/>
      <c r="J196" s="381"/>
      <c r="K196" s="381">
        <v>7</v>
      </c>
      <c r="L196" s="381">
        <v>38</v>
      </c>
      <c r="M196" s="414">
        <f t="shared" si="82"/>
        <v>12</v>
      </c>
      <c r="N196" s="381"/>
      <c r="O196" s="381"/>
      <c r="P196" s="381"/>
      <c r="Q196" s="381">
        <v>12</v>
      </c>
      <c r="R196" s="414">
        <f t="shared" si="83"/>
        <v>12</v>
      </c>
      <c r="S196" s="381"/>
      <c r="T196" s="381"/>
      <c r="U196" s="381"/>
      <c r="V196" s="381">
        <v>12</v>
      </c>
    </row>
    <row r="197" spans="1:22" ht="18.75" customHeight="1">
      <c r="A197" s="394">
        <v>4.0999999999999996</v>
      </c>
      <c r="B197" s="395" t="s">
        <v>440</v>
      </c>
      <c r="C197" s="379"/>
      <c r="D197" s="381"/>
      <c r="E197" s="381"/>
      <c r="F197" s="381"/>
      <c r="G197" s="381"/>
      <c r="H197" s="379"/>
      <c r="I197" s="381"/>
      <c r="J197" s="381"/>
      <c r="K197" s="381"/>
      <c r="L197" s="381"/>
      <c r="M197" s="414"/>
      <c r="N197" s="381"/>
      <c r="O197" s="381"/>
      <c r="P197" s="381"/>
      <c r="Q197" s="381"/>
      <c r="R197" s="414"/>
      <c r="S197" s="381"/>
      <c r="T197" s="381"/>
      <c r="U197" s="381"/>
      <c r="V197" s="381"/>
    </row>
    <row r="198" spans="1:22" ht="18.75" customHeight="1">
      <c r="A198" s="394"/>
      <c r="B198" s="395" t="s">
        <v>78</v>
      </c>
      <c r="C198" s="379"/>
      <c r="D198" s="381"/>
      <c r="E198" s="381"/>
      <c r="F198" s="381"/>
      <c r="G198" s="381"/>
      <c r="H198" s="379"/>
      <c r="I198" s="381"/>
      <c r="J198" s="381"/>
      <c r="K198" s="381"/>
      <c r="L198" s="381"/>
      <c r="M198" s="414">
        <f t="shared" si="82"/>
        <v>0</v>
      </c>
      <c r="N198" s="381"/>
      <c r="O198" s="381"/>
      <c r="P198" s="381"/>
      <c r="Q198" s="381"/>
      <c r="R198" s="414">
        <f t="shared" ref="R198:R257" si="84">SUM(S198:V198)</f>
        <v>0</v>
      </c>
      <c r="S198" s="381"/>
      <c r="T198" s="381"/>
      <c r="U198" s="381"/>
      <c r="V198" s="381"/>
    </row>
    <row r="199" spans="1:22" ht="18.75" customHeight="1">
      <c r="A199" s="392">
        <v>5</v>
      </c>
      <c r="B199" s="422" t="s">
        <v>40</v>
      </c>
      <c r="C199" s="384">
        <f>SUM(D199:G199)</f>
        <v>60</v>
      </c>
      <c r="D199" s="385">
        <v>0</v>
      </c>
      <c r="E199" s="385">
        <v>28</v>
      </c>
      <c r="F199" s="385">
        <v>18</v>
      </c>
      <c r="G199" s="385">
        <v>14</v>
      </c>
      <c r="H199" s="384">
        <f>SUM(I199:L199)</f>
        <v>60</v>
      </c>
      <c r="I199" s="385">
        <v>0</v>
      </c>
      <c r="J199" s="385">
        <v>28</v>
      </c>
      <c r="K199" s="385">
        <v>18</v>
      </c>
      <c r="L199" s="385">
        <v>14</v>
      </c>
      <c r="M199" s="467">
        <f t="shared" si="82"/>
        <v>34</v>
      </c>
      <c r="N199" s="385">
        <v>2</v>
      </c>
      <c r="O199" s="385">
        <v>20</v>
      </c>
      <c r="P199" s="385">
        <v>0</v>
      </c>
      <c r="Q199" s="385">
        <v>12</v>
      </c>
      <c r="R199" s="467">
        <f t="shared" si="84"/>
        <v>28</v>
      </c>
      <c r="S199" s="385">
        <v>2</v>
      </c>
      <c r="T199" s="385">
        <v>20</v>
      </c>
      <c r="U199" s="385">
        <v>5</v>
      </c>
      <c r="V199" s="385">
        <v>1</v>
      </c>
    </row>
    <row r="200" spans="1:22" hidden="1">
      <c r="A200" s="387">
        <v>5.0999999999999996</v>
      </c>
      <c r="B200" s="388" t="s">
        <v>42</v>
      </c>
      <c r="C200" s="389"/>
      <c r="D200" s="390"/>
      <c r="E200" s="390"/>
      <c r="F200" s="390"/>
      <c r="G200" s="390"/>
      <c r="H200" s="389"/>
      <c r="I200" s="390"/>
      <c r="J200" s="390"/>
      <c r="K200" s="390"/>
      <c r="L200" s="390"/>
      <c r="M200" s="414">
        <f t="shared" si="82"/>
        <v>0</v>
      </c>
      <c r="N200" s="390"/>
      <c r="O200" s="390"/>
      <c r="P200" s="390"/>
      <c r="Q200" s="390"/>
      <c r="R200" s="414">
        <f t="shared" si="84"/>
        <v>0</v>
      </c>
      <c r="S200" s="390"/>
      <c r="T200" s="390"/>
      <c r="U200" s="390"/>
      <c r="V200" s="390"/>
    </row>
    <row r="201" spans="1:22" hidden="1">
      <c r="A201" s="394"/>
      <c r="B201" s="395" t="s">
        <v>110</v>
      </c>
      <c r="C201" s="379"/>
      <c r="D201" s="381"/>
      <c r="E201" s="381"/>
      <c r="F201" s="381"/>
      <c r="G201" s="381"/>
      <c r="H201" s="379"/>
      <c r="I201" s="381"/>
      <c r="J201" s="381"/>
      <c r="K201" s="381"/>
      <c r="L201" s="381"/>
      <c r="M201" s="414">
        <f t="shared" si="82"/>
        <v>0</v>
      </c>
      <c r="N201" s="381"/>
      <c r="O201" s="381"/>
      <c r="P201" s="381"/>
      <c r="Q201" s="381"/>
      <c r="R201" s="414">
        <f t="shared" si="84"/>
        <v>0</v>
      </c>
      <c r="S201" s="381"/>
      <c r="T201" s="381"/>
      <c r="U201" s="381"/>
      <c r="V201" s="381"/>
    </row>
    <row r="202" spans="1:22" hidden="1">
      <c r="A202" s="394"/>
      <c r="B202" s="395" t="s">
        <v>111</v>
      </c>
      <c r="C202" s="379"/>
      <c r="D202" s="381"/>
      <c r="E202" s="381"/>
      <c r="F202" s="381"/>
      <c r="G202" s="381"/>
      <c r="H202" s="379"/>
      <c r="I202" s="381"/>
      <c r="J202" s="381"/>
      <c r="K202" s="381"/>
      <c r="L202" s="381"/>
      <c r="M202" s="414">
        <f t="shared" si="82"/>
        <v>0</v>
      </c>
      <c r="N202" s="381"/>
      <c r="O202" s="381"/>
      <c r="P202" s="381"/>
      <c r="Q202" s="381"/>
      <c r="R202" s="414">
        <f t="shared" si="84"/>
        <v>0</v>
      </c>
      <c r="S202" s="381"/>
      <c r="T202" s="381"/>
      <c r="U202" s="381"/>
      <c r="V202" s="381"/>
    </row>
    <row r="203" spans="1:22" hidden="1">
      <c r="A203" s="394"/>
      <c r="B203" s="395" t="s">
        <v>112</v>
      </c>
      <c r="C203" s="379"/>
      <c r="D203" s="381"/>
      <c r="E203" s="381"/>
      <c r="F203" s="381"/>
      <c r="G203" s="381"/>
      <c r="H203" s="379"/>
      <c r="I203" s="381"/>
      <c r="J203" s="381"/>
      <c r="K203" s="381"/>
      <c r="L203" s="381"/>
      <c r="M203" s="414">
        <f t="shared" si="82"/>
        <v>0</v>
      </c>
      <c r="N203" s="381"/>
      <c r="O203" s="381"/>
      <c r="P203" s="381"/>
      <c r="Q203" s="381"/>
      <c r="R203" s="414">
        <f t="shared" si="84"/>
        <v>0</v>
      </c>
      <c r="S203" s="381"/>
      <c r="T203" s="381"/>
      <c r="U203" s="381"/>
      <c r="V203" s="381"/>
    </row>
    <row r="204" spans="1:22" hidden="1">
      <c r="A204" s="387">
        <v>5.2</v>
      </c>
      <c r="B204" s="388" t="s">
        <v>43</v>
      </c>
      <c r="C204" s="389"/>
      <c r="D204" s="390"/>
      <c r="E204" s="390"/>
      <c r="F204" s="390"/>
      <c r="G204" s="390"/>
      <c r="H204" s="389"/>
      <c r="I204" s="390"/>
      <c r="J204" s="390"/>
      <c r="K204" s="390"/>
      <c r="L204" s="390"/>
      <c r="M204" s="414">
        <f t="shared" si="82"/>
        <v>0</v>
      </c>
      <c r="N204" s="390"/>
      <c r="O204" s="390"/>
      <c r="P204" s="390"/>
      <c r="Q204" s="390"/>
      <c r="R204" s="414">
        <f t="shared" si="84"/>
        <v>0</v>
      </c>
      <c r="S204" s="390"/>
      <c r="T204" s="390"/>
      <c r="U204" s="390"/>
      <c r="V204" s="390"/>
    </row>
    <row r="205" spans="1:22" hidden="1">
      <c r="A205" s="369"/>
      <c r="B205" s="417" t="s">
        <v>113</v>
      </c>
      <c r="C205" s="379"/>
      <c r="D205" s="381"/>
      <c r="E205" s="381"/>
      <c r="F205" s="381"/>
      <c r="G205" s="381"/>
      <c r="H205" s="379"/>
      <c r="I205" s="381"/>
      <c r="J205" s="381"/>
      <c r="K205" s="381"/>
      <c r="L205" s="381"/>
      <c r="M205" s="414">
        <f t="shared" si="82"/>
        <v>0</v>
      </c>
      <c r="N205" s="381"/>
      <c r="O205" s="381"/>
      <c r="P205" s="381"/>
      <c r="Q205" s="381"/>
      <c r="R205" s="414">
        <f t="shared" si="84"/>
        <v>0</v>
      </c>
      <c r="S205" s="381"/>
      <c r="T205" s="381"/>
      <c r="U205" s="381"/>
      <c r="V205" s="381"/>
    </row>
    <row r="206" spans="1:22" hidden="1">
      <c r="A206" s="369"/>
      <c r="B206" s="417" t="s">
        <v>114</v>
      </c>
      <c r="C206" s="379"/>
      <c r="D206" s="381"/>
      <c r="E206" s="381"/>
      <c r="F206" s="381"/>
      <c r="G206" s="381"/>
      <c r="H206" s="379"/>
      <c r="I206" s="381"/>
      <c r="J206" s="381"/>
      <c r="K206" s="381"/>
      <c r="L206" s="381"/>
      <c r="M206" s="414">
        <f t="shared" si="82"/>
        <v>0</v>
      </c>
      <c r="N206" s="381"/>
      <c r="O206" s="381"/>
      <c r="P206" s="381"/>
      <c r="Q206" s="381"/>
      <c r="R206" s="414">
        <f t="shared" si="84"/>
        <v>0</v>
      </c>
      <c r="S206" s="381"/>
      <c r="T206" s="381"/>
      <c r="U206" s="381"/>
      <c r="V206" s="381"/>
    </row>
    <row r="207" spans="1:22" hidden="1">
      <c r="A207" s="369"/>
      <c r="B207" s="417" t="s">
        <v>115</v>
      </c>
      <c r="C207" s="379"/>
      <c r="D207" s="381"/>
      <c r="E207" s="381"/>
      <c r="F207" s="381"/>
      <c r="G207" s="381"/>
      <c r="H207" s="379"/>
      <c r="I207" s="381"/>
      <c r="J207" s="381"/>
      <c r="K207" s="381"/>
      <c r="L207" s="381"/>
      <c r="M207" s="414">
        <f t="shared" si="82"/>
        <v>0</v>
      </c>
      <c r="N207" s="381"/>
      <c r="O207" s="381"/>
      <c r="P207" s="381"/>
      <c r="Q207" s="381"/>
      <c r="R207" s="414">
        <f t="shared" si="84"/>
        <v>0</v>
      </c>
      <c r="S207" s="381"/>
      <c r="T207" s="381"/>
      <c r="U207" s="381"/>
      <c r="V207" s="381"/>
    </row>
    <row r="208" spans="1:22" hidden="1">
      <c r="A208" s="387">
        <v>5.3</v>
      </c>
      <c r="B208" s="388" t="s">
        <v>44</v>
      </c>
      <c r="C208" s="389"/>
      <c r="D208" s="390"/>
      <c r="E208" s="390"/>
      <c r="F208" s="390"/>
      <c r="G208" s="390"/>
      <c r="H208" s="389"/>
      <c r="I208" s="390"/>
      <c r="J208" s="390"/>
      <c r="K208" s="390"/>
      <c r="L208" s="390"/>
      <c r="M208" s="414">
        <f t="shared" si="82"/>
        <v>0</v>
      </c>
      <c r="N208" s="390"/>
      <c r="O208" s="390"/>
      <c r="P208" s="390"/>
      <c r="Q208" s="390"/>
      <c r="R208" s="414">
        <f t="shared" si="84"/>
        <v>0</v>
      </c>
      <c r="S208" s="390"/>
      <c r="T208" s="390"/>
      <c r="U208" s="390"/>
      <c r="V208" s="390"/>
    </row>
    <row r="209" spans="1:22" hidden="1">
      <c r="A209" s="387"/>
      <c r="B209" s="417" t="s">
        <v>113</v>
      </c>
      <c r="C209" s="379"/>
      <c r="D209" s="381"/>
      <c r="E209" s="381"/>
      <c r="F209" s="381"/>
      <c r="G209" s="381"/>
      <c r="H209" s="379"/>
      <c r="I209" s="381"/>
      <c r="J209" s="381"/>
      <c r="K209" s="381"/>
      <c r="L209" s="381"/>
      <c r="M209" s="414">
        <f t="shared" si="82"/>
        <v>0</v>
      </c>
      <c r="N209" s="381"/>
      <c r="O209" s="381"/>
      <c r="P209" s="381"/>
      <c r="Q209" s="381"/>
      <c r="R209" s="414">
        <f t="shared" si="84"/>
        <v>0</v>
      </c>
      <c r="S209" s="381"/>
      <c r="T209" s="381"/>
      <c r="U209" s="381"/>
      <c r="V209" s="381"/>
    </row>
    <row r="210" spans="1:22" hidden="1">
      <c r="A210" s="394"/>
      <c r="B210" s="395" t="s">
        <v>115</v>
      </c>
      <c r="C210" s="379"/>
      <c r="D210" s="381"/>
      <c r="E210" s="381"/>
      <c r="F210" s="381"/>
      <c r="G210" s="381"/>
      <c r="H210" s="379"/>
      <c r="I210" s="381"/>
      <c r="J210" s="381"/>
      <c r="K210" s="381"/>
      <c r="L210" s="381"/>
      <c r="M210" s="414">
        <f t="shared" si="82"/>
        <v>0</v>
      </c>
      <c r="N210" s="381"/>
      <c r="O210" s="381"/>
      <c r="P210" s="381"/>
      <c r="Q210" s="381"/>
      <c r="R210" s="414">
        <f t="shared" si="84"/>
        <v>0</v>
      </c>
      <c r="S210" s="381"/>
      <c r="T210" s="381"/>
      <c r="U210" s="381"/>
      <c r="V210" s="381"/>
    </row>
    <row r="211" spans="1:22" hidden="1">
      <c r="A211" s="394"/>
      <c r="B211" s="465" t="s">
        <v>116</v>
      </c>
      <c r="C211" s="379"/>
      <c r="D211" s="381"/>
      <c r="E211" s="405"/>
      <c r="F211" s="381"/>
      <c r="G211" s="381"/>
      <c r="H211" s="379"/>
      <c r="I211" s="381"/>
      <c r="J211" s="405"/>
      <c r="K211" s="381"/>
      <c r="L211" s="381"/>
      <c r="M211" s="414">
        <f t="shared" si="82"/>
        <v>0</v>
      </c>
      <c r="N211" s="381"/>
      <c r="O211" s="405"/>
      <c r="P211" s="381"/>
      <c r="Q211" s="381"/>
      <c r="R211" s="414">
        <f t="shared" si="84"/>
        <v>0</v>
      </c>
      <c r="S211" s="381"/>
      <c r="T211" s="405"/>
      <c r="U211" s="381"/>
      <c r="V211" s="381"/>
    </row>
    <row r="212" spans="1:22" hidden="1">
      <c r="A212" s="387">
        <v>5.4</v>
      </c>
      <c r="B212" s="388" t="s">
        <v>45</v>
      </c>
      <c r="C212" s="379"/>
      <c r="D212" s="381"/>
      <c r="E212" s="381"/>
      <c r="F212" s="381"/>
      <c r="G212" s="381"/>
      <c r="H212" s="379"/>
      <c r="I212" s="381"/>
      <c r="J212" s="381"/>
      <c r="K212" s="381"/>
      <c r="L212" s="381"/>
      <c r="M212" s="414">
        <f t="shared" si="82"/>
        <v>0</v>
      </c>
      <c r="N212" s="381"/>
      <c r="O212" s="381"/>
      <c r="P212" s="381"/>
      <c r="Q212" s="381"/>
      <c r="R212" s="414">
        <f t="shared" si="84"/>
        <v>0</v>
      </c>
      <c r="S212" s="381"/>
      <c r="T212" s="381"/>
      <c r="U212" s="381"/>
      <c r="V212" s="381"/>
    </row>
    <row r="213" spans="1:22" hidden="1">
      <c r="A213" s="369"/>
      <c r="B213" s="423" t="s">
        <v>117</v>
      </c>
      <c r="C213" s="424"/>
      <c r="D213" s="425"/>
      <c r="E213" s="425"/>
      <c r="F213" s="425"/>
      <c r="G213" s="426"/>
      <c r="H213" s="424"/>
      <c r="I213" s="425"/>
      <c r="J213" s="425"/>
      <c r="K213" s="425"/>
      <c r="L213" s="426"/>
      <c r="M213" s="414">
        <f t="shared" si="82"/>
        <v>0</v>
      </c>
      <c r="N213" s="425"/>
      <c r="O213" s="425"/>
      <c r="P213" s="425"/>
      <c r="Q213" s="426"/>
      <c r="R213" s="414">
        <f t="shared" si="84"/>
        <v>0</v>
      </c>
      <c r="S213" s="425"/>
      <c r="T213" s="425"/>
      <c r="U213" s="425"/>
      <c r="V213" s="369"/>
    </row>
    <row r="214" spans="1:22" hidden="1">
      <c r="A214" s="369"/>
      <c r="B214" s="423" t="s">
        <v>118</v>
      </c>
      <c r="C214" s="424"/>
      <c r="D214" s="425"/>
      <c r="E214" s="425"/>
      <c r="F214" s="425"/>
      <c r="G214" s="425"/>
      <c r="H214" s="424"/>
      <c r="I214" s="425"/>
      <c r="J214" s="425"/>
      <c r="K214" s="425"/>
      <c r="L214" s="425"/>
      <c r="M214" s="414">
        <f t="shared" si="82"/>
        <v>0</v>
      </c>
      <c r="N214" s="425"/>
      <c r="O214" s="425"/>
      <c r="P214" s="425"/>
      <c r="Q214" s="425"/>
      <c r="R214" s="414">
        <f t="shared" si="84"/>
        <v>0</v>
      </c>
      <c r="S214" s="425"/>
      <c r="T214" s="425"/>
      <c r="U214" s="425"/>
      <c r="V214" s="425"/>
    </row>
    <row r="215" spans="1:22" hidden="1">
      <c r="A215" s="369"/>
      <c r="B215" s="423" t="s">
        <v>119</v>
      </c>
      <c r="C215" s="424"/>
      <c r="D215" s="425"/>
      <c r="E215" s="425"/>
      <c r="F215" s="425"/>
      <c r="G215" s="425"/>
      <c r="H215" s="424"/>
      <c r="I215" s="425"/>
      <c r="J215" s="425"/>
      <c r="K215" s="425"/>
      <c r="L215" s="425"/>
      <c r="M215" s="414">
        <f t="shared" si="82"/>
        <v>0</v>
      </c>
      <c r="N215" s="425"/>
      <c r="O215" s="425"/>
      <c r="P215" s="425"/>
      <c r="Q215" s="425"/>
      <c r="R215" s="414">
        <f t="shared" si="84"/>
        <v>0</v>
      </c>
      <c r="S215" s="425"/>
      <c r="T215" s="425"/>
      <c r="U215" s="425"/>
      <c r="V215" s="425"/>
    </row>
    <row r="216" spans="1:22" hidden="1">
      <c r="A216" s="369"/>
      <c r="B216" s="423" t="s">
        <v>110</v>
      </c>
      <c r="C216" s="424"/>
      <c r="D216" s="425"/>
      <c r="E216" s="425"/>
      <c r="F216" s="425"/>
      <c r="G216" s="425"/>
      <c r="H216" s="424"/>
      <c r="I216" s="425"/>
      <c r="J216" s="425"/>
      <c r="K216" s="425"/>
      <c r="L216" s="425"/>
      <c r="M216" s="414">
        <f t="shared" si="82"/>
        <v>0</v>
      </c>
      <c r="N216" s="425"/>
      <c r="O216" s="425"/>
      <c r="P216" s="425"/>
      <c r="Q216" s="425"/>
      <c r="R216" s="414">
        <f t="shared" si="84"/>
        <v>0</v>
      </c>
      <c r="S216" s="425"/>
      <c r="T216" s="425"/>
      <c r="U216" s="425"/>
      <c r="V216" s="425"/>
    </row>
    <row r="217" spans="1:22" hidden="1">
      <c r="A217" s="369"/>
      <c r="B217" s="423" t="s">
        <v>120</v>
      </c>
      <c r="C217" s="424"/>
      <c r="D217" s="425"/>
      <c r="E217" s="425"/>
      <c r="F217" s="425"/>
      <c r="G217" s="425"/>
      <c r="H217" s="424"/>
      <c r="I217" s="425"/>
      <c r="J217" s="425"/>
      <c r="K217" s="425"/>
      <c r="L217" s="425"/>
      <c r="M217" s="414">
        <f t="shared" si="82"/>
        <v>0</v>
      </c>
      <c r="N217" s="425"/>
      <c r="O217" s="425"/>
      <c r="P217" s="425"/>
      <c r="Q217" s="425"/>
      <c r="R217" s="414">
        <f t="shared" si="84"/>
        <v>0</v>
      </c>
      <c r="S217" s="425"/>
      <c r="T217" s="425"/>
      <c r="U217" s="425"/>
      <c r="V217" s="425"/>
    </row>
    <row r="218" spans="1:22" hidden="1">
      <c r="A218" s="427"/>
      <c r="B218" s="428" t="s">
        <v>121</v>
      </c>
      <c r="C218" s="429"/>
      <c r="D218" s="429"/>
      <c r="E218" s="429"/>
      <c r="F218" s="429"/>
      <c r="G218" s="429"/>
      <c r="H218" s="429"/>
      <c r="I218" s="429"/>
      <c r="J218" s="429"/>
      <c r="K218" s="429"/>
      <c r="L218" s="429"/>
      <c r="M218" s="414">
        <f t="shared" si="82"/>
        <v>0</v>
      </c>
      <c r="N218" s="429"/>
      <c r="O218" s="429"/>
      <c r="P218" s="429"/>
      <c r="Q218" s="429"/>
      <c r="R218" s="414">
        <f t="shared" si="84"/>
        <v>0</v>
      </c>
      <c r="S218" s="429"/>
      <c r="T218" s="429"/>
      <c r="U218" s="429"/>
      <c r="V218" s="429"/>
    </row>
    <row r="219" spans="1:22" hidden="1">
      <c r="A219" s="387">
        <v>5.5</v>
      </c>
      <c r="B219" s="388" t="s">
        <v>46</v>
      </c>
      <c r="C219" s="379"/>
      <c r="D219" s="381"/>
      <c r="E219" s="381"/>
      <c r="F219" s="381"/>
      <c r="G219" s="381"/>
      <c r="H219" s="379"/>
      <c r="I219" s="381"/>
      <c r="J219" s="381"/>
      <c r="K219" s="381"/>
      <c r="L219" s="381"/>
      <c r="M219" s="414">
        <f t="shared" si="82"/>
        <v>0</v>
      </c>
      <c r="N219" s="381"/>
      <c r="O219" s="381"/>
      <c r="P219" s="381"/>
      <c r="Q219" s="381"/>
      <c r="R219" s="414">
        <f t="shared" si="84"/>
        <v>0</v>
      </c>
      <c r="S219" s="381"/>
      <c r="T219" s="381"/>
      <c r="U219" s="381"/>
      <c r="V219" s="381"/>
    </row>
    <row r="220" spans="1:22" hidden="1">
      <c r="A220" s="387"/>
      <c r="B220" s="430" t="s">
        <v>115</v>
      </c>
      <c r="C220" s="379"/>
      <c r="D220" s="381"/>
      <c r="E220" s="381"/>
      <c r="F220" s="381"/>
      <c r="G220" s="381"/>
      <c r="H220" s="379"/>
      <c r="I220" s="381"/>
      <c r="J220" s="381"/>
      <c r="K220" s="381"/>
      <c r="L220" s="381"/>
      <c r="M220" s="414">
        <f t="shared" si="82"/>
        <v>0</v>
      </c>
      <c r="N220" s="381"/>
      <c r="O220" s="381"/>
      <c r="P220" s="381"/>
      <c r="Q220" s="381"/>
      <c r="R220" s="414">
        <f t="shared" si="84"/>
        <v>0</v>
      </c>
      <c r="S220" s="381"/>
      <c r="T220" s="381"/>
      <c r="U220" s="381"/>
      <c r="V220" s="381"/>
    </row>
    <row r="221" spans="1:22" hidden="1">
      <c r="A221" s="387"/>
      <c r="B221" s="431" t="s">
        <v>110</v>
      </c>
      <c r="C221" s="379"/>
      <c r="D221" s="381"/>
      <c r="E221" s="381"/>
      <c r="F221" s="381"/>
      <c r="G221" s="381"/>
      <c r="H221" s="379"/>
      <c r="I221" s="381"/>
      <c r="J221" s="381"/>
      <c r="K221" s="381"/>
      <c r="L221" s="381"/>
      <c r="M221" s="414">
        <f t="shared" si="82"/>
        <v>0</v>
      </c>
      <c r="N221" s="381"/>
      <c r="O221" s="381"/>
      <c r="P221" s="381"/>
      <c r="Q221" s="381"/>
      <c r="R221" s="414">
        <f t="shared" si="84"/>
        <v>0</v>
      </c>
      <c r="S221" s="381"/>
      <c r="T221" s="381"/>
      <c r="U221" s="381"/>
      <c r="V221" s="381"/>
    </row>
    <row r="222" spans="1:22" hidden="1">
      <c r="A222" s="387">
        <v>5.6</v>
      </c>
      <c r="B222" s="388" t="s">
        <v>47</v>
      </c>
      <c r="C222" s="379"/>
      <c r="D222" s="381"/>
      <c r="E222" s="381"/>
      <c r="F222" s="381"/>
      <c r="G222" s="381"/>
      <c r="H222" s="379"/>
      <c r="I222" s="381"/>
      <c r="J222" s="381"/>
      <c r="K222" s="381"/>
      <c r="L222" s="381"/>
      <c r="M222" s="414">
        <f t="shared" si="82"/>
        <v>0</v>
      </c>
      <c r="N222" s="381"/>
      <c r="O222" s="381"/>
      <c r="P222" s="381"/>
      <c r="Q222" s="381"/>
      <c r="R222" s="414">
        <f t="shared" si="84"/>
        <v>0</v>
      </c>
      <c r="S222" s="381"/>
      <c r="T222" s="381"/>
      <c r="U222" s="381"/>
      <c r="V222" s="381"/>
    </row>
    <row r="223" spans="1:22" hidden="1">
      <c r="A223" s="387"/>
      <c r="B223" s="395" t="s">
        <v>428</v>
      </c>
      <c r="C223" s="400"/>
      <c r="D223" s="401"/>
      <c r="E223" s="401"/>
      <c r="F223" s="401"/>
      <c r="G223" s="401"/>
      <c r="H223" s="400"/>
      <c r="I223" s="401"/>
      <c r="J223" s="401"/>
      <c r="K223" s="401"/>
      <c r="L223" s="401"/>
      <c r="M223" s="414">
        <f t="shared" si="82"/>
        <v>0</v>
      </c>
      <c r="N223" s="401"/>
      <c r="O223" s="401"/>
      <c r="P223" s="401"/>
      <c r="Q223" s="401"/>
      <c r="R223" s="414">
        <f t="shared" si="84"/>
        <v>0</v>
      </c>
      <c r="S223" s="401"/>
      <c r="T223" s="401"/>
      <c r="U223" s="401"/>
      <c r="V223" s="401"/>
    </row>
    <row r="224" spans="1:22" hidden="1">
      <c r="A224" s="369"/>
      <c r="B224" s="431" t="s">
        <v>123</v>
      </c>
      <c r="C224" s="432"/>
      <c r="D224" s="433"/>
      <c r="E224" s="433"/>
      <c r="F224" s="433"/>
      <c r="G224" s="433"/>
      <c r="H224" s="432"/>
      <c r="I224" s="433"/>
      <c r="J224" s="433"/>
      <c r="K224" s="433"/>
      <c r="L224" s="433"/>
      <c r="M224" s="414">
        <f t="shared" si="82"/>
        <v>0</v>
      </c>
      <c r="N224" s="433"/>
      <c r="O224" s="433"/>
      <c r="P224" s="433"/>
      <c r="Q224" s="433"/>
      <c r="R224" s="414">
        <f t="shared" si="84"/>
        <v>0</v>
      </c>
      <c r="S224" s="433"/>
      <c r="T224" s="433"/>
      <c r="U224" s="433"/>
      <c r="V224" s="433"/>
    </row>
    <row r="225" spans="1:22" hidden="1">
      <c r="A225" s="369"/>
      <c r="B225" s="431" t="s">
        <v>110</v>
      </c>
      <c r="C225" s="432"/>
      <c r="D225" s="433"/>
      <c r="E225" s="433"/>
      <c r="F225" s="433"/>
      <c r="G225" s="433"/>
      <c r="H225" s="432"/>
      <c r="I225" s="433"/>
      <c r="J225" s="433"/>
      <c r="K225" s="433"/>
      <c r="L225" s="433"/>
      <c r="M225" s="414">
        <f t="shared" si="82"/>
        <v>0</v>
      </c>
      <c r="N225" s="433"/>
      <c r="O225" s="433"/>
      <c r="P225" s="433"/>
      <c r="Q225" s="433"/>
      <c r="R225" s="414">
        <f t="shared" si="84"/>
        <v>0</v>
      </c>
      <c r="S225" s="433"/>
      <c r="T225" s="433"/>
      <c r="U225" s="433"/>
      <c r="V225" s="433"/>
    </row>
    <row r="226" spans="1:22" hidden="1">
      <c r="A226" s="369"/>
      <c r="B226" s="434" t="s">
        <v>124</v>
      </c>
      <c r="C226" s="435"/>
      <c r="D226" s="436"/>
      <c r="E226" s="436"/>
      <c r="F226" s="436"/>
      <c r="G226" s="436"/>
      <c r="H226" s="435"/>
      <c r="I226" s="436"/>
      <c r="J226" s="436"/>
      <c r="K226" s="436"/>
      <c r="L226" s="436"/>
      <c r="M226" s="414">
        <f t="shared" si="82"/>
        <v>0</v>
      </c>
      <c r="N226" s="436"/>
      <c r="O226" s="436"/>
      <c r="P226" s="436"/>
      <c r="Q226" s="436"/>
      <c r="R226" s="414">
        <f t="shared" si="84"/>
        <v>0</v>
      </c>
      <c r="S226" s="436"/>
      <c r="T226" s="436"/>
      <c r="U226" s="436"/>
      <c r="V226" s="436"/>
    </row>
    <row r="227" spans="1:22" hidden="1">
      <c r="A227" s="369"/>
      <c r="B227" s="430" t="s">
        <v>115</v>
      </c>
      <c r="C227" s="435"/>
      <c r="D227" s="436"/>
      <c r="E227" s="436"/>
      <c r="F227" s="436"/>
      <c r="G227" s="436"/>
      <c r="H227" s="435"/>
      <c r="I227" s="436"/>
      <c r="J227" s="436"/>
      <c r="K227" s="436"/>
      <c r="L227" s="436"/>
      <c r="M227" s="414">
        <f t="shared" si="82"/>
        <v>0</v>
      </c>
      <c r="N227" s="436"/>
      <c r="O227" s="436"/>
      <c r="P227" s="436"/>
      <c r="Q227" s="436"/>
      <c r="R227" s="414">
        <f t="shared" si="84"/>
        <v>0</v>
      </c>
      <c r="S227" s="436"/>
      <c r="T227" s="436"/>
      <c r="U227" s="436"/>
      <c r="V227" s="436"/>
    </row>
    <row r="228" spans="1:22" hidden="1">
      <c r="A228" s="387">
        <v>5.7</v>
      </c>
      <c r="B228" s="388" t="s">
        <v>48</v>
      </c>
      <c r="C228" s="379"/>
      <c r="D228" s="381"/>
      <c r="E228" s="381"/>
      <c r="F228" s="381"/>
      <c r="G228" s="381"/>
      <c r="H228" s="379"/>
      <c r="I228" s="381"/>
      <c r="J228" s="381"/>
      <c r="K228" s="381"/>
      <c r="L228" s="381"/>
      <c r="M228" s="414">
        <f t="shared" si="82"/>
        <v>0</v>
      </c>
      <c r="N228" s="381"/>
      <c r="O228" s="381"/>
      <c r="P228" s="381"/>
      <c r="Q228" s="381"/>
      <c r="R228" s="414">
        <f t="shared" si="84"/>
        <v>0</v>
      </c>
      <c r="S228" s="381"/>
      <c r="T228" s="381"/>
      <c r="U228" s="381"/>
      <c r="V228" s="381"/>
    </row>
    <row r="229" spans="1:22" hidden="1">
      <c r="A229" s="369"/>
      <c r="B229" s="437" t="s">
        <v>110</v>
      </c>
      <c r="C229" s="432"/>
      <c r="D229" s="433"/>
      <c r="E229" s="433"/>
      <c r="F229" s="433"/>
      <c r="G229" s="433"/>
      <c r="H229" s="432"/>
      <c r="I229" s="433"/>
      <c r="J229" s="433"/>
      <c r="K229" s="433"/>
      <c r="L229" s="433"/>
      <c r="M229" s="414">
        <f t="shared" si="82"/>
        <v>0</v>
      </c>
      <c r="N229" s="433"/>
      <c r="O229" s="433"/>
      <c r="P229" s="433"/>
      <c r="Q229" s="433"/>
      <c r="R229" s="414">
        <f t="shared" si="84"/>
        <v>0</v>
      </c>
      <c r="S229" s="433"/>
      <c r="T229" s="433"/>
      <c r="U229" s="433"/>
      <c r="V229" s="433"/>
    </row>
    <row r="230" spans="1:22" hidden="1">
      <c r="A230" s="369"/>
      <c r="B230" s="437" t="s">
        <v>112</v>
      </c>
      <c r="C230" s="432"/>
      <c r="D230" s="433"/>
      <c r="E230" s="433"/>
      <c r="F230" s="433"/>
      <c r="G230" s="433"/>
      <c r="H230" s="432"/>
      <c r="I230" s="433"/>
      <c r="J230" s="433"/>
      <c r="K230" s="433"/>
      <c r="L230" s="433"/>
      <c r="M230" s="414">
        <f t="shared" si="82"/>
        <v>0</v>
      </c>
      <c r="N230" s="433"/>
      <c r="O230" s="433"/>
      <c r="P230" s="433"/>
      <c r="Q230" s="433"/>
      <c r="R230" s="414">
        <f t="shared" si="84"/>
        <v>0</v>
      </c>
      <c r="S230" s="433"/>
      <c r="T230" s="433"/>
      <c r="U230" s="433"/>
      <c r="V230" s="433"/>
    </row>
    <row r="231" spans="1:22" hidden="1">
      <c r="A231" s="369"/>
      <c r="B231" s="437" t="s">
        <v>120</v>
      </c>
      <c r="C231" s="432"/>
      <c r="D231" s="433"/>
      <c r="E231" s="433"/>
      <c r="F231" s="433"/>
      <c r="G231" s="433"/>
      <c r="H231" s="432"/>
      <c r="I231" s="433"/>
      <c r="J231" s="433"/>
      <c r="K231" s="433"/>
      <c r="L231" s="433"/>
      <c r="M231" s="414">
        <f t="shared" si="82"/>
        <v>0</v>
      </c>
      <c r="N231" s="433"/>
      <c r="O231" s="433"/>
      <c r="P231" s="433"/>
      <c r="Q231" s="433"/>
      <c r="R231" s="414">
        <f t="shared" si="84"/>
        <v>0</v>
      </c>
      <c r="S231" s="433"/>
      <c r="T231" s="433"/>
      <c r="U231" s="433"/>
      <c r="V231" s="433"/>
    </row>
    <row r="232" spans="1:22" hidden="1">
      <c r="A232" s="369"/>
      <c r="B232" s="437" t="s">
        <v>125</v>
      </c>
      <c r="C232" s="432"/>
      <c r="D232" s="433"/>
      <c r="E232" s="433"/>
      <c r="F232" s="433"/>
      <c r="G232" s="433"/>
      <c r="H232" s="432"/>
      <c r="I232" s="433"/>
      <c r="J232" s="433"/>
      <c r="K232" s="433"/>
      <c r="L232" s="433"/>
      <c r="M232" s="414">
        <f t="shared" si="82"/>
        <v>0</v>
      </c>
      <c r="N232" s="433"/>
      <c r="O232" s="433"/>
      <c r="P232" s="433"/>
      <c r="Q232" s="433"/>
      <c r="R232" s="414">
        <f t="shared" si="84"/>
        <v>0</v>
      </c>
      <c r="S232" s="433"/>
      <c r="T232" s="433"/>
      <c r="U232" s="433"/>
      <c r="V232" s="433"/>
    </row>
    <row r="233" spans="1:22" hidden="1">
      <c r="A233" s="369"/>
      <c r="B233" s="438" t="s">
        <v>126</v>
      </c>
      <c r="C233" s="379"/>
      <c r="D233" s="381"/>
      <c r="E233" s="381"/>
      <c r="F233" s="381"/>
      <c r="G233" s="381"/>
      <c r="H233" s="379"/>
      <c r="I233" s="381"/>
      <c r="J233" s="381"/>
      <c r="K233" s="381"/>
      <c r="L233" s="381"/>
      <c r="M233" s="414">
        <f t="shared" si="82"/>
        <v>0</v>
      </c>
      <c r="N233" s="381"/>
      <c r="O233" s="381"/>
      <c r="P233" s="381"/>
      <c r="Q233" s="381"/>
      <c r="R233" s="414">
        <f t="shared" si="84"/>
        <v>0</v>
      </c>
      <c r="S233" s="381"/>
      <c r="T233" s="381"/>
      <c r="U233" s="381"/>
      <c r="V233" s="381"/>
    </row>
    <row r="234" spans="1:22" hidden="1">
      <c r="A234" s="394"/>
      <c r="B234" s="439" t="s">
        <v>121</v>
      </c>
      <c r="C234" s="379"/>
      <c r="D234" s="381"/>
      <c r="E234" s="381"/>
      <c r="F234" s="381"/>
      <c r="G234" s="381"/>
      <c r="H234" s="379"/>
      <c r="I234" s="381"/>
      <c r="J234" s="381"/>
      <c r="K234" s="381"/>
      <c r="L234" s="381"/>
      <c r="M234" s="414">
        <f t="shared" si="82"/>
        <v>0</v>
      </c>
      <c r="N234" s="381"/>
      <c r="O234" s="381"/>
      <c r="P234" s="381"/>
      <c r="Q234" s="381"/>
      <c r="R234" s="414">
        <f t="shared" si="84"/>
        <v>0</v>
      </c>
      <c r="S234" s="381"/>
      <c r="T234" s="381"/>
      <c r="U234" s="381"/>
      <c r="V234" s="381"/>
    </row>
    <row r="235" spans="1:22" hidden="1">
      <c r="A235" s="387">
        <v>5.8</v>
      </c>
      <c r="B235" s="388" t="s">
        <v>49</v>
      </c>
      <c r="C235" s="379"/>
      <c r="D235" s="381"/>
      <c r="E235" s="381"/>
      <c r="F235" s="381"/>
      <c r="G235" s="381"/>
      <c r="H235" s="379"/>
      <c r="I235" s="381"/>
      <c r="J235" s="381"/>
      <c r="K235" s="381"/>
      <c r="L235" s="381"/>
      <c r="M235" s="414">
        <f t="shared" si="82"/>
        <v>0</v>
      </c>
      <c r="N235" s="381"/>
      <c r="O235" s="381"/>
      <c r="P235" s="381"/>
      <c r="Q235" s="381"/>
      <c r="R235" s="414">
        <f t="shared" si="84"/>
        <v>0</v>
      </c>
      <c r="S235" s="381"/>
      <c r="T235" s="381"/>
      <c r="U235" s="381"/>
      <c r="V235" s="381"/>
    </row>
    <row r="236" spans="1:22" hidden="1">
      <c r="A236" s="416"/>
      <c r="B236" s="395" t="s">
        <v>113</v>
      </c>
      <c r="C236" s="381"/>
      <c r="D236" s="381"/>
      <c r="E236" s="381"/>
      <c r="F236" s="381"/>
      <c r="G236" s="381"/>
      <c r="H236" s="381"/>
      <c r="I236" s="381"/>
      <c r="J236" s="381"/>
      <c r="K236" s="381"/>
      <c r="L236" s="381"/>
      <c r="M236" s="414">
        <f t="shared" si="82"/>
        <v>0</v>
      </c>
      <c r="N236" s="381"/>
      <c r="O236" s="381"/>
      <c r="P236" s="381"/>
      <c r="Q236" s="381"/>
      <c r="R236" s="414">
        <f t="shared" si="84"/>
        <v>0</v>
      </c>
      <c r="S236" s="381"/>
      <c r="T236" s="381"/>
      <c r="U236" s="381"/>
      <c r="V236" s="381"/>
    </row>
    <row r="237" spans="1:22" hidden="1">
      <c r="A237" s="416"/>
      <c r="B237" s="395" t="s">
        <v>114</v>
      </c>
      <c r="C237" s="369"/>
      <c r="D237" s="369"/>
      <c r="E237" s="369"/>
      <c r="F237" s="369"/>
      <c r="G237" s="369"/>
      <c r="H237" s="369"/>
      <c r="I237" s="369"/>
      <c r="J237" s="369"/>
      <c r="K237" s="369"/>
      <c r="L237" s="369"/>
      <c r="M237" s="414">
        <f t="shared" si="82"/>
        <v>0</v>
      </c>
      <c r="N237" s="369"/>
      <c r="O237" s="369"/>
      <c r="P237" s="369"/>
      <c r="Q237" s="369"/>
      <c r="R237" s="414">
        <f t="shared" si="84"/>
        <v>0</v>
      </c>
      <c r="S237" s="369"/>
      <c r="T237" s="369"/>
      <c r="U237" s="369"/>
      <c r="V237" s="369"/>
    </row>
    <row r="238" spans="1:22" hidden="1">
      <c r="A238" s="416"/>
      <c r="B238" s="404" t="s">
        <v>115</v>
      </c>
      <c r="C238" s="369"/>
      <c r="D238" s="369"/>
      <c r="E238" s="369"/>
      <c r="F238" s="369"/>
      <c r="G238" s="369"/>
      <c r="H238" s="369"/>
      <c r="I238" s="369"/>
      <c r="J238" s="369"/>
      <c r="K238" s="369"/>
      <c r="L238" s="369"/>
      <c r="M238" s="414">
        <f t="shared" si="82"/>
        <v>0</v>
      </c>
      <c r="N238" s="369"/>
      <c r="O238" s="369"/>
      <c r="P238" s="369"/>
      <c r="Q238" s="369"/>
      <c r="R238" s="414">
        <f t="shared" si="84"/>
        <v>0</v>
      </c>
      <c r="S238" s="369"/>
      <c r="T238" s="369"/>
      <c r="U238" s="369"/>
      <c r="V238" s="369"/>
    </row>
    <row r="239" spans="1:22" hidden="1">
      <c r="A239" s="387">
        <v>5.9</v>
      </c>
      <c r="B239" s="388" t="s">
        <v>50</v>
      </c>
      <c r="C239" s="379"/>
      <c r="D239" s="381"/>
      <c r="E239" s="381"/>
      <c r="F239" s="381"/>
      <c r="G239" s="381"/>
      <c r="H239" s="379"/>
      <c r="I239" s="381"/>
      <c r="J239" s="381"/>
      <c r="K239" s="381"/>
      <c r="L239" s="381"/>
      <c r="M239" s="414">
        <f t="shared" si="82"/>
        <v>0</v>
      </c>
      <c r="N239" s="381"/>
      <c r="O239" s="381"/>
      <c r="P239" s="381"/>
      <c r="Q239" s="381"/>
      <c r="R239" s="414">
        <f t="shared" si="84"/>
        <v>0</v>
      </c>
      <c r="S239" s="381"/>
      <c r="T239" s="381"/>
      <c r="U239" s="381"/>
      <c r="V239" s="381"/>
    </row>
    <row r="240" spans="1:22" hidden="1">
      <c r="A240" s="387"/>
      <c r="B240" s="395" t="s">
        <v>113</v>
      </c>
      <c r="C240" s="379"/>
      <c r="D240" s="381"/>
      <c r="E240" s="381"/>
      <c r="F240" s="381"/>
      <c r="G240" s="381"/>
      <c r="H240" s="379"/>
      <c r="I240" s="381"/>
      <c r="J240" s="381"/>
      <c r="K240" s="381"/>
      <c r="L240" s="381"/>
      <c r="M240" s="414">
        <f t="shared" si="82"/>
        <v>0</v>
      </c>
      <c r="N240" s="381"/>
      <c r="O240" s="381"/>
      <c r="P240" s="381"/>
      <c r="Q240" s="381"/>
      <c r="R240" s="414">
        <f t="shared" si="84"/>
        <v>0</v>
      </c>
      <c r="S240" s="381"/>
      <c r="T240" s="381"/>
      <c r="U240" s="381"/>
      <c r="V240" s="381"/>
    </row>
    <row r="241" spans="1:22" hidden="1">
      <c r="A241" s="387"/>
      <c r="B241" s="404" t="s">
        <v>115</v>
      </c>
      <c r="C241" s="379"/>
      <c r="D241" s="381"/>
      <c r="E241" s="381"/>
      <c r="F241" s="381"/>
      <c r="G241" s="381"/>
      <c r="H241" s="379"/>
      <c r="I241" s="381"/>
      <c r="J241" s="381"/>
      <c r="K241" s="381"/>
      <c r="L241" s="381"/>
      <c r="M241" s="414">
        <f t="shared" si="82"/>
        <v>0</v>
      </c>
      <c r="N241" s="381"/>
      <c r="O241" s="381"/>
      <c r="P241" s="381"/>
      <c r="Q241" s="381"/>
      <c r="R241" s="414">
        <f t="shared" si="84"/>
        <v>0</v>
      </c>
      <c r="S241" s="381"/>
      <c r="T241" s="381"/>
      <c r="U241" s="381"/>
      <c r="V241" s="381"/>
    </row>
    <row r="242" spans="1:22" hidden="1">
      <c r="A242" s="440">
        <v>5.0999999999999996</v>
      </c>
      <c r="B242" s="388" t="s">
        <v>51</v>
      </c>
      <c r="C242" s="379"/>
      <c r="D242" s="381"/>
      <c r="E242" s="381"/>
      <c r="F242" s="381"/>
      <c r="G242" s="381"/>
      <c r="H242" s="379"/>
      <c r="I242" s="381"/>
      <c r="J242" s="381"/>
      <c r="K242" s="381"/>
      <c r="L242" s="381"/>
      <c r="M242" s="414">
        <f t="shared" si="82"/>
        <v>0</v>
      </c>
      <c r="N242" s="381"/>
      <c r="O242" s="381"/>
      <c r="P242" s="381"/>
      <c r="Q242" s="381"/>
      <c r="R242" s="414">
        <f t="shared" si="84"/>
        <v>0</v>
      </c>
      <c r="S242" s="381"/>
      <c r="T242" s="381"/>
      <c r="U242" s="381"/>
      <c r="V242" s="381"/>
    </row>
    <row r="243" spans="1:22" hidden="1">
      <c r="A243" s="394"/>
      <c r="B243" s="404" t="s">
        <v>115</v>
      </c>
      <c r="C243" s="379"/>
      <c r="D243" s="381"/>
      <c r="E243" s="405"/>
      <c r="F243" s="406"/>
      <c r="G243" s="381"/>
      <c r="H243" s="379"/>
      <c r="I243" s="381"/>
      <c r="J243" s="405"/>
      <c r="K243" s="406"/>
      <c r="L243" s="381"/>
      <c r="M243" s="414">
        <f t="shared" si="82"/>
        <v>0</v>
      </c>
      <c r="N243" s="381"/>
      <c r="O243" s="405"/>
      <c r="P243" s="406"/>
      <c r="Q243" s="381"/>
      <c r="R243" s="414">
        <f t="shared" si="84"/>
        <v>0</v>
      </c>
      <c r="S243" s="381"/>
      <c r="T243" s="405"/>
      <c r="U243" s="406"/>
      <c r="V243" s="381"/>
    </row>
    <row r="244" spans="1:22" hidden="1">
      <c r="A244" s="394"/>
      <c r="B244" s="404" t="s">
        <v>117</v>
      </c>
      <c r="C244" s="379"/>
      <c r="D244" s="381"/>
      <c r="E244" s="441"/>
      <c r="F244" s="381"/>
      <c r="G244" s="381"/>
      <c r="H244" s="379"/>
      <c r="I244" s="381"/>
      <c r="J244" s="441"/>
      <c r="K244" s="381"/>
      <c r="L244" s="381"/>
      <c r="M244" s="414">
        <f t="shared" si="82"/>
        <v>0</v>
      </c>
      <c r="N244" s="381"/>
      <c r="O244" s="441"/>
      <c r="P244" s="381"/>
      <c r="Q244" s="381"/>
      <c r="R244" s="414">
        <f t="shared" si="84"/>
        <v>0</v>
      </c>
      <c r="S244" s="381"/>
      <c r="T244" s="441"/>
      <c r="U244" s="381"/>
      <c r="V244" s="381"/>
    </row>
    <row r="245" spans="1:22" hidden="1">
      <c r="A245" s="394"/>
      <c r="B245" s="437" t="s">
        <v>128</v>
      </c>
      <c r="C245" s="379"/>
      <c r="D245" s="381"/>
      <c r="E245" s="441"/>
      <c r="F245" s="381"/>
      <c r="G245" s="381"/>
      <c r="H245" s="379"/>
      <c r="I245" s="381"/>
      <c r="J245" s="441"/>
      <c r="K245" s="381"/>
      <c r="L245" s="381"/>
      <c r="M245" s="414">
        <f t="shared" si="82"/>
        <v>0</v>
      </c>
      <c r="N245" s="381"/>
      <c r="O245" s="441"/>
      <c r="P245" s="381"/>
      <c r="Q245" s="381"/>
      <c r="R245" s="414">
        <f t="shared" si="84"/>
        <v>0</v>
      </c>
      <c r="S245" s="381"/>
      <c r="T245" s="441"/>
      <c r="U245" s="381"/>
      <c r="V245" s="381"/>
    </row>
    <row r="246" spans="1:22" hidden="1">
      <c r="A246" s="394"/>
      <c r="B246" s="437" t="s">
        <v>129</v>
      </c>
      <c r="C246" s="379"/>
      <c r="D246" s="381"/>
      <c r="E246" s="441"/>
      <c r="F246" s="381"/>
      <c r="G246" s="381"/>
      <c r="H246" s="379"/>
      <c r="I246" s="381"/>
      <c r="J246" s="441"/>
      <c r="K246" s="381"/>
      <c r="L246" s="381"/>
      <c r="M246" s="414">
        <f t="shared" si="82"/>
        <v>0</v>
      </c>
      <c r="N246" s="381"/>
      <c r="O246" s="441"/>
      <c r="P246" s="381"/>
      <c r="Q246" s="381"/>
      <c r="R246" s="414">
        <f t="shared" si="84"/>
        <v>0</v>
      </c>
      <c r="S246" s="381"/>
      <c r="T246" s="441"/>
      <c r="U246" s="381"/>
      <c r="V246" s="381"/>
    </row>
    <row r="247" spans="1:22" hidden="1">
      <c r="A247" s="387">
        <v>5.1100000000000003</v>
      </c>
      <c r="B247" s="388" t="s">
        <v>52</v>
      </c>
      <c r="C247" s="379"/>
      <c r="D247" s="381"/>
      <c r="E247" s="381"/>
      <c r="F247" s="381"/>
      <c r="G247" s="381"/>
      <c r="H247" s="379"/>
      <c r="I247" s="381"/>
      <c r="J247" s="381"/>
      <c r="K247" s="381"/>
      <c r="L247" s="381"/>
      <c r="M247" s="414">
        <f t="shared" si="82"/>
        <v>0</v>
      </c>
      <c r="N247" s="381"/>
      <c r="O247" s="381"/>
      <c r="P247" s="381"/>
      <c r="Q247" s="381"/>
      <c r="R247" s="414">
        <f t="shared" si="84"/>
        <v>0</v>
      </c>
      <c r="S247" s="381"/>
      <c r="T247" s="381"/>
      <c r="U247" s="381"/>
      <c r="V247" s="381"/>
    </row>
    <row r="248" spans="1:22" hidden="1">
      <c r="A248" s="394"/>
      <c r="B248" s="437" t="s">
        <v>128</v>
      </c>
      <c r="C248" s="379"/>
      <c r="D248" s="381"/>
      <c r="E248" s="441"/>
      <c r="F248" s="381"/>
      <c r="G248" s="381"/>
      <c r="H248" s="379"/>
      <c r="I248" s="381"/>
      <c r="J248" s="441"/>
      <c r="K248" s="381"/>
      <c r="L248" s="381"/>
      <c r="M248" s="414">
        <f t="shared" si="82"/>
        <v>0</v>
      </c>
      <c r="N248" s="381"/>
      <c r="O248" s="441"/>
      <c r="P248" s="381"/>
      <c r="Q248" s="381"/>
      <c r="R248" s="414">
        <f t="shared" si="84"/>
        <v>0</v>
      </c>
      <c r="S248" s="381"/>
      <c r="T248" s="441"/>
      <c r="U248" s="381"/>
      <c r="V248" s="381"/>
    </row>
    <row r="249" spans="1:22" hidden="1">
      <c r="A249" s="394"/>
      <c r="B249" s="437" t="s">
        <v>129</v>
      </c>
      <c r="C249" s="379"/>
      <c r="D249" s="381"/>
      <c r="E249" s="441"/>
      <c r="F249" s="381"/>
      <c r="G249" s="381"/>
      <c r="H249" s="379"/>
      <c r="I249" s="381"/>
      <c r="J249" s="441"/>
      <c r="K249" s="381"/>
      <c r="L249" s="381"/>
      <c r="M249" s="414">
        <f t="shared" ref="M249:M257" si="85">SUM(N249:Q249)</f>
        <v>0</v>
      </c>
      <c r="N249" s="381"/>
      <c r="O249" s="441"/>
      <c r="P249" s="381"/>
      <c r="Q249" s="381"/>
      <c r="R249" s="414">
        <f t="shared" si="84"/>
        <v>0</v>
      </c>
      <c r="S249" s="381"/>
      <c r="T249" s="441"/>
      <c r="U249" s="381"/>
      <c r="V249" s="381"/>
    </row>
    <row r="250" spans="1:22" hidden="1">
      <c r="A250" s="394"/>
      <c r="B250" s="404" t="s">
        <v>127</v>
      </c>
      <c r="C250" s="379"/>
      <c r="D250" s="381"/>
      <c r="E250" s="441"/>
      <c r="F250" s="381"/>
      <c r="G250" s="381"/>
      <c r="H250" s="379"/>
      <c r="I250" s="381"/>
      <c r="J250" s="441"/>
      <c r="K250" s="381"/>
      <c r="L250" s="381"/>
      <c r="M250" s="414">
        <f t="shared" si="85"/>
        <v>0</v>
      </c>
      <c r="N250" s="381"/>
      <c r="O250" s="441"/>
      <c r="P250" s="381"/>
      <c r="Q250" s="381"/>
      <c r="R250" s="414">
        <f t="shared" si="84"/>
        <v>0</v>
      </c>
      <c r="S250" s="381"/>
      <c r="T250" s="441"/>
      <c r="U250" s="381"/>
      <c r="V250" s="381"/>
    </row>
    <row r="251" spans="1:22" hidden="1">
      <c r="A251" s="387">
        <v>6.12</v>
      </c>
      <c r="B251" s="388" t="s">
        <v>53</v>
      </c>
      <c r="C251" s="379"/>
      <c r="D251" s="381"/>
      <c r="E251" s="381"/>
      <c r="F251" s="381"/>
      <c r="G251" s="381"/>
      <c r="H251" s="379"/>
      <c r="I251" s="381"/>
      <c r="J251" s="381"/>
      <c r="K251" s="381"/>
      <c r="L251" s="381"/>
      <c r="M251" s="414">
        <f t="shared" si="85"/>
        <v>0</v>
      </c>
      <c r="N251" s="381"/>
      <c r="O251" s="381"/>
      <c r="P251" s="381"/>
      <c r="Q251" s="381"/>
      <c r="R251" s="414">
        <f t="shared" si="84"/>
        <v>0</v>
      </c>
      <c r="S251" s="381"/>
      <c r="T251" s="381"/>
      <c r="U251" s="381"/>
      <c r="V251" s="381"/>
    </row>
    <row r="252" spans="1:22" hidden="1">
      <c r="A252" s="394"/>
      <c r="B252" s="395" t="s">
        <v>111</v>
      </c>
      <c r="C252" s="381"/>
      <c r="D252" s="381"/>
      <c r="E252" s="381"/>
      <c r="F252" s="381"/>
      <c r="G252" s="381"/>
      <c r="H252" s="381"/>
      <c r="I252" s="381"/>
      <c r="J252" s="381"/>
      <c r="K252" s="381"/>
      <c r="L252" s="381"/>
      <c r="M252" s="414">
        <f t="shared" si="85"/>
        <v>0</v>
      </c>
      <c r="N252" s="381"/>
      <c r="O252" s="381"/>
      <c r="P252" s="381"/>
      <c r="Q252" s="381"/>
      <c r="R252" s="414">
        <f t="shared" si="84"/>
        <v>0</v>
      </c>
      <c r="S252" s="381"/>
      <c r="T252" s="381"/>
      <c r="U252" s="381"/>
      <c r="V252" s="381"/>
    </row>
    <row r="253" spans="1:22" hidden="1">
      <c r="A253" s="394"/>
      <c r="B253" s="395" t="s">
        <v>110</v>
      </c>
      <c r="C253" s="381"/>
      <c r="D253" s="381"/>
      <c r="E253" s="381"/>
      <c r="F253" s="381"/>
      <c r="G253" s="381"/>
      <c r="H253" s="381"/>
      <c r="I253" s="381"/>
      <c r="J253" s="381"/>
      <c r="K253" s="381"/>
      <c r="L253" s="381"/>
      <c r="M253" s="414">
        <f t="shared" si="85"/>
        <v>0</v>
      </c>
      <c r="N253" s="381"/>
      <c r="O253" s="381"/>
      <c r="P253" s="381"/>
      <c r="Q253" s="381"/>
      <c r="R253" s="414">
        <f t="shared" si="84"/>
        <v>0</v>
      </c>
      <c r="S253" s="381"/>
      <c r="T253" s="381"/>
      <c r="U253" s="381"/>
      <c r="V253" s="381"/>
    </row>
    <row r="254" spans="1:22" hidden="1">
      <c r="A254" s="394"/>
      <c r="B254" s="395" t="s">
        <v>130</v>
      </c>
      <c r="C254" s="381"/>
      <c r="D254" s="381"/>
      <c r="E254" s="381"/>
      <c r="F254" s="381"/>
      <c r="G254" s="381"/>
      <c r="H254" s="381"/>
      <c r="I254" s="381"/>
      <c r="J254" s="381"/>
      <c r="K254" s="381"/>
      <c r="L254" s="381"/>
      <c r="M254" s="414">
        <f t="shared" si="85"/>
        <v>0</v>
      </c>
      <c r="N254" s="381"/>
      <c r="O254" s="381"/>
      <c r="P254" s="381"/>
      <c r="Q254" s="381"/>
      <c r="R254" s="414">
        <f t="shared" si="84"/>
        <v>0</v>
      </c>
      <c r="S254" s="381"/>
      <c r="T254" s="381"/>
      <c r="U254" s="381"/>
      <c r="V254" s="381"/>
    </row>
    <row r="255" spans="1:22" ht="19.5" customHeight="1">
      <c r="A255" s="394">
        <v>6</v>
      </c>
      <c r="B255" s="395" t="s">
        <v>56</v>
      </c>
      <c r="C255" s="379"/>
      <c r="D255" s="381"/>
      <c r="E255" s="381"/>
      <c r="F255" s="381"/>
      <c r="G255" s="381"/>
      <c r="H255" s="379"/>
      <c r="I255" s="381"/>
      <c r="J255" s="381"/>
      <c r="K255" s="381"/>
      <c r="L255" s="381"/>
      <c r="M255" s="414">
        <f t="shared" si="85"/>
        <v>0</v>
      </c>
      <c r="N255" s="381"/>
      <c r="O255" s="381"/>
      <c r="P255" s="381"/>
      <c r="Q255" s="381"/>
      <c r="R255" s="414">
        <f t="shared" si="84"/>
        <v>0</v>
      </c>
      <c r="S255" s="381"/>
      <c r="T255" s="381"/>
      <c r="U255" s="381"/>
      <c r="V255" s="381"/>
    </row>
    <row r="256" spans="1:22" ht="19.5" customHeight="1">
      <c r="A256" s="394">
        <v>7</v>
      </c>
      <c r="B256" s="465" t="s">
        <v>131</v>
      </c>
      <c r="C256" s="379">
        <f>SUM(C257:C258)</f>
        <v>2</v>
      </c>
      <c r="D256" s="381">
        <f t="shared" ref="D256:G256" si="86">SUM(D257:D258)</f>
        <v>0</v>
      </c>
      <c r="E256" s="381">
        <f t="shared" si="86"/>
        <v>1</v>
      </c>
      <c r="F256" s="381">
        <f t="shared" si="86"/>
        <v>0</v>
      </c>
      <c r="G256" s="381">
        <f t="shared" si="86"/>
        <v>1</v>
      </c>
      <c r="H256" s="379">
        <f>SUM(H257:H258)</f>
        <v>2</v>
      </c>
      <c r="I256" s="381">
        <f t="shared" ref="I256:L256" si="87">SUM(I257:I258)</f>
        <v>0</v>
      </c>
      <c r="J256" s="381">
        <f t="shared" si="87"/>
        <v>1</v>
      </c>
      <c r="K256" s="381">
        <f t="shared" si="87"/>
        <v>0</v>
      </c>
      <c r="L256" s="381">
        <f t="shared" si="87"/>
        <v>1</v>
      </c>
      <c r="M256" s="414">
        <f t="shared" si="85"/>
        <v>2</v>
      </c>
      <c r="N256" s="381">
        <f t="shared" ref="N256:Q256" si="88">SUM(N257:N258)</f>
        <v>0</v>
      </c>
      <c r="O256" s="381">
        <f t="shared" si="88"/>
        <v>1</v>
      </c>
      <c r="P256" s="381">
        <f t="shared" si="88"/>
        <v>0</v>
      </c>
      <c r="Q256" s="381">
        <f t="shared" si="88"/>
        <v>1</v>
      </c>
      <c r="R256" s="414">
        <f t="shared" si="84"/>
        <v>2</v>
      </c>
      <c r="S256" s="381">
        <f t="shared" ref="S256:V256" si="89">SUM(S257:S258)</f>
        <v>0</v>
      </c>
      <c r="T256" s="381">
        <f t="shared" si="89"/>
        <v>1</v>
      </c>
      <c r="U256" s="381">
        <f t="shared" si="89"/>
        <v>0</v>
      </c>
      <c r="V256" s="381">
        <f t="shared" si="89"/>
        <v>1</v>
      </c>
    </row>
    <row r="257" spans="1:22" ht="19.5" customHeight="1">
      <c r="A257" s="394"/>
      <c r="B257" s="395" t="s">
        <v>425</v>
      </c>
      <c r="C257" s="379">
        <v>1</v>
      </c>
      <c r="D257" s="381"/>
      <c r="E257" s="381"/>
      <c r="F257" s="381"/>
      <c r="G257" s="381">
        <v>1</v>
      </c>
      <c r="H257" s="379">
        <v>1</v>
      </c>
      <c r="I257" s="381"/>
      <c r="J257" s="381"/>
      <c r="K257" s="381"/>
      <c r="L257" s="381">
        <v>1</v>
      </c>
      <c r="M257" s="414">
        <f t="shared" si="85"/>
        <v>1</v>
      </c>
      <c r="N257" s="381"/>
      <c r="O257" s="381"/>
      <c r="P257" s="381"/>
      <c r="Q257" s="381">
        <v>1</v>
      </c>
      <c r="R257" s="414">
        <f t="shared" si="84"/>
        <v>1</v>
      </c>
      <c r="S257" s="381"/>
      <c r="T257" s="381"/>
      <c r="U257" s="381"/>
      <c r="V257" s="381">
        <v>1</v>
      </c>
    </row>
    <row r="258" spans="1:22" ht="19.5" customHeight="1">
      <c r="A258" s="394"/>
      <c r="B258" s="395" t="s">
        <v>426</v>
      </c>
      <c r="C258" s="379">
        <v>1</v>
      </c>
      <c r="D258" s="381"/>
      <c r="E258" s="381">
        <v>1</v>
      </c>
      <c r="F258" s="381"/>
      <c r="G258" s="381"/>
      <c r="H258" s="379">
        <v>1</v>
      </c>
      <c r="I258" s="381"/>
      <c r="J258" s="381">
        <v>1</v>
      </c>
      <c r="K258" s="381"/>
      <c r="L258" s="381"/>
      <c r="M258" s="414">
        <f>SUM(N258:Q258)</f>
        <v>1</v>
      </c>
      <c r="N258" s="381"/>
      <c r="O258" s="381">
        <v>1</v>
      </c>
      <c r="P258" s="381"/>
      <c r="Q258" s="381"/>
      <c r="R258" s="414">
        <f>SUM(S258:V258)</f>
        <v>1</v>
      </c>
      <c r="S258" s="381"/>
      <c r="T258" s="381">
        <v>1</v>
      </c>
      <c r="U258" s="381"/>
      <c r="V258" s="381"/>
    </row>
    <row r="259" spans="1:22">
      <c r="A259" s="591"/>
      <c r="B259" s="592"/>
      <c r="C259" s="454"/>
      <c r="D259" s="455"/>
      <c r="E259" s="455"/>
      <c r="F259" s="455"/>
      <c r="G259" s="455"/>
      <c r="H259" s="454"/>
      <c r="I259" s="455"/>
      <c r="J259" s="455"/>
      <c r="K259" s="455"/>
      <c r="L259" s="455"/>
      <c r="M259" s="454"/>
      <c r="N259" s="455"/>
      <c r="O259" s="455"/>
      <c r="P259" s="455"/>
      <c r="Q259" s="455"/>
      <c r="R259" s="454"/>
      <c r="S259" s="455"/>
      <c r="T259" s="455"/>
      <c r="U259" s="455"/>
      <c r="V259" s="455"/>
    </row>
    <row r="260" spans="1:22">
      <c r="A260" s="632" t="s">
        <v>354</v>
      </c>
      <c r="B260" s="632"/>
      <c r="C260" s="632"/>
    </row>
    <row r="262" spans="1:22">
      <c r="A262" s="634" t="s">
        <v>0</v>
      </c>
      <c r="B262" s="640" t="s">
        <v>412</v>
      </c>
      <c r="C262" s="629" t="s">
        <v>355</v>
      </c>
      <c r="D262" s="630"/>
      <c r="E262" s="630"/>
      <c r="F262" s="630"/>
      <c r="G262" s="631"/>
      <c r="H262" s="643" t="s">
        <v>9</v>
      </c>
      <c r="I262" s="644"/>
      <c r="J262" s="644"/>
      <c r="K262" s="644"/>
      <c r="L262" s="645"/>
      <c r="M262" s="643" t="s">
        <v>356</v>
      </c>
      <c r="N262" s="644"/>
      <c r="O262" s="644"/>
      <c r="P262" s="644"/>
      <c r="Q262" s="645"/>
      <c r="R262" s="643" t="s">
        <v>10</v>
      </c>
      <c r="S262" s="644"/>
      <c r="T262" s="644"/>
      <c r="U262" s="644"/>
      <c r="V262" s="645"/>
    </row>
    <row r="263" spans="1:22">
      <c r="A263" s="639"/>
      <c r="B263" s="641"/>
      <c r="C263" s="646" t="s">
        <v>345</v>
      </c>
      <c r="D263" s="626" t="s">
        <v>344</v>
      </c>
      <c r="E263" s="627"/>
      <c r="F263" s="627"/>
      <c r="G263" s="628"/>
      <c r="H263" s="634" t="s">
        <v>345</v>
      </c>
      <c r="I263" s="636" t="s">
        <v>344</v>
      </c>
      <c r="J263" s="637"/>
      <c r="K263" s="637"/>
      <c r="L263" s="638"/>
      <c r="M263" s="634" t="s">
        <v>345</v>
      </c>
      <c r="N263" s="636" t="s">
        <v>344</v>
      </c>
      <c r="O263" s="637"/>
      <c r="P263" s="637"/>
      <c r="Q263" s="638"/>
      <c r="R263" s="634" t="s">
        <v>345</v>
      </c>
      <c r="S263" s="636" t="s">
        <v>344</v>
      </c>
      <c r="T263" s="637"/>
      <c r="U263" s="637"/>
      <c r="V263" s="638"/>
    </row>
    <row r="264" spans="1:22" ht="51.75" customHeight="1">
      <c r="A264" s="635"/>
      <c r="B264" s="642"/>
      <c r="C264" s="647"/>
      <c r="D264" s="427" t="s">
        <v>346</v>
      </c>
      <c r="E264" s="427" t="s">
        <v>413</v>
      </c>
      <c r="F264" s="427" t="s">
        <v>414</v>
      </c>
      <c r="G264" s="427" t="s">
        <v>415</v>
      </c>
      <c r="H264" s="635"/>
      <c r="I264" s="369" t="s">
        <v>346</v>
      </c>
      <c r="J264" s="369" t="s">
        <v>413</v>
      </c>
      <c r="K264" s="369" t="s">
        <v>414</v>
      </c>
      <c r="L264" s="369" t="s">
        <v>415</v>
      </c>
      <c r="M264" s="635"/>
      <c r="N264" s="369" t="s">
        <v>346</v>
      </c>
      <c r="O264" s="369" t="s">
        <v>413</v>
      </c>
      <c r="P264" s="369" t="s">
        <v>414</v>
      </c>
      <c r="Q264" s="369" t="s">
        <v>415</v>
      </c>
      <c r="R264" s="635"/>
      <c r="S264" s="369" t="s">
        <v>346</v>
      </c>
      <c r="T264" s="369" t="s">
        <v>413</v>
      </c>
      <c r="U264" s="369" t="s">
        <v>414</v>
      </c>
      <c r="V264" s="369" t="s">
        <v>415</v>
      </c>
    </row>
    <row r="265" spans="1:22">
      <c r="A265" s="443">
        <v>1</v>
      </c>
      <c r="B265" s="387">
        <v>2</v>
      </c>
      <c r="C265" s="443">
        <v>3</v>
      </c>
      <c r="D265" s="387">
        <v>4</v>
      </c>
      <c r="E265" s="443">
        <v>5</v>
      </c>
      <c r="F265" s="387">
        <v>6</v>
      </c>
      <c r="G265" s="443">
        <v>7</v>
      </c>
      <c r="H265" s="387">
        <v>8</v>
      </c>
      <c r="I265" s="443">
        <v>9</v>
      </c>
      <c r="J265" s="387">
        <v>10</v>
      </c>
      <c r="K265" s="443">
        <v>11</v>
      </c>
      <c r="L265" s="387">
        <v>12</v>
      </c>
      <c r="M265" s="443">
        <v>13</v>
      </c>
      <c r="N265" s="387">
        <v>14</v>
      </c>
      <c r="O265" s="443">
        <v>15</v>
      </c>
      <c r="P265" s="387">
        <v>16</v>
      </c>
      <c r="Q265" s="443">
        <v>17</v>
      </c>
      <c r="R265" s="387">
        <v>18</v>
      </c>
      <c r="S265" s="444">
        <v>19</v>
      </c>
      <c r="T265" s="387">
        <v>20</v>
      </c>
      <c r="U265" s="444">
        <v>21</v>
      </c>
      <c r="V265" s="387">
        <v>22</v>
      </c>
    </row>
    <row r="266" spans="1:22">
      <c r="A266" s="581"/>
      <c r="B266" s="370" t="s">
        <v>416</v>
      </c>
      <c r="C266" s="371">
        <f>SUM(D266:G266)</f>
        <v>791</v>
      </c>
      <c r="D266" s="372">
        <f>SUM(D267,D319,D343,D358,D366,D404,D413)</f>
        <v>5</v>
      </c>
      <c r="E266" s="372">
        <f>SUM(E267,E319,E343,E358,E366,E404,E413)</f>
        <v>65</v>
      </c>
      <c r="F266" s="372">
        <f>SUM(F267,F319,F343,F358,F366,F404,F413)</f>
        <v>39</v>
      </c>
      <c r="G266" s="372">
        <f>SUM(G267,G319,G343,G358,G366,G404,G413)</f>
        <v>682</v>
      </c>
      <c r="H266" s="371">
        <f>SUM(I266:L266)</f>
        <v>761</v>
      </c>
      <c r="I266" s="372">
        <f>SUM(I267,I319,I343,I358,I366,I404,I413)</f>
        <v>5</v>
      </c>
      <c r="J266" s="372">
        <f>SUM(J267,J319,J343,J358,J366,J404,J413)</f>
        <v>54</v>
      </c>
      <c r="K266" s="372">
        <f>SUM(K267,K319,K343,K358,K366,K404,K413)</f>
        <v>37</v>
      </c>
      <c r="L266" s="372">
        <f>SUM(L267,L319,L343,L358,L366,L404,L413)</f>
        <v>665</v>
      </c>
      <c r="M266" s="371">
        <f>SUM(N266:Q266)</f>
        <v>740</v>
      </c>
      <c r="N266" s="372">
        <f>SUM(N267,N319,N343,N358,N366,N404,N413)</f>
        <v>6</v>
      </c>
      <c r="O266" s="372">
        <f>SUM(O267,O319,O343,O358,O366,O404,O413)</f>
        <v>51</v>
      </c>
      <c r="P266" s="372">
        <f>SUM(P267,P319,P343,P358,P366,P404,P413)</f>
        <v>50</v>
      </c>
      <c r="Q266" s="372">
        <f>SUM(Q267,Q319,Q343,Q358,Q366,Q404,Q413)</f>
        <v>633</v>
      </c>
      <c r="R266" s="445">
        <f>SUM(S266:V266)</f>
        <v>735</v>
      </c>
      <c r="S266" s="446">
        <f>SUM(S267,S319,S343,S358,S366,S404,S413)</f>
        <v>10</v>
      </c>
      <c r="T266" s="446">
        <f>SUM(T267,T319,T343,T358,T366,T404,T413)</f>
        <v>48</v>
      </c>
      <c r="U266" s="446">
        <f>SUM(U267,U319,U343,U358,U366,U404,U413)</f>
        <v>78</v>
      </c>
      <c r="V266" s="446">
        <f>SUM(V267,V319,V343,V358,V366,V404,V413)</f>
        <v>599</v>
      </c>
    </row>
    <row r="267" spans="1:22">
      <c r="A267" s="373" t="s">
        <v>25</v>
      </c>
      <c r="B267" s="374" t="s">
        <v>26</v>
      </c>
      <c r="C267" s="375">
        <f>SUM(D267:G267)</f>
        <v>628</v>
      </c>
      <c r="D267" s="376">
        <f>SUM(D268,D269,D275,D276,D277,D317)</f>
        <v>0</v>
      </c>
      <c r="E267" s="376">
        <f t="shared" ref="E267:G267" si="90">SUM(E268,E269,E275,E276,E277,E317)</f>
        <v>0</v>
      </c>
      <c r="F267" s="376">
        <f t="shared" si="90"/>
        <v>2</v>
      </c>
      <c r="G267" s="376">
        <f t="shared" si="90"/>
        <v>626</v>
      </c>
      <c r="H267" s="375">
        <f>SUM(I267:L267)</f>
        <v>610</v>
      </c>
      <c r="I267" s="376">
        <f>SUM(I268,I269,I275,I276,I277,I317)</f>
        <v>0</v>
      </c>
      <c r="J267" s="376">
        <f t="shared" ref="J267:K267" si="91">SUM(J268,J269,J275,J276,J277,J317)</f>
        <v>0</v>
      </c>
      <c r="K267" s="376">
        <f t="shared" si="91"/>
        <v>2</v>
      </c>
      <c r="L267" s="376">
        <f>SUM(L268,L269,L275,L276,L277)</f>
        <v>608</v>
      </c>
      <c r="M267" s="375">
        <f>SUM(N267:Q267)</f>
        <v>592</v>
      </c>
      <c r="N267" s="376">
        <f>SUM(N268,N269,N275,N276,N277,N317)</f>
        <v>0</v>
      </c>
      <c r="O267" s="376">
        <f t="shared" ref="O267:Q267" si="92">SUM(O268,O269,O275,O276,O277,O317)</f>
        <v>0</v>
      </c>
      <c r="P267" s="376">
        <f t="shared" si="92"/>
        <v>4</v>
      </c>
      <c r="Q267" s="376">
        <f t="shared" si="92"/>
        <v>588</v>
      </c>
      <c r="R267" s="396">
        <f>SUM(S267:V267)</f>
        <v>586</v>
      </c>
      <c r="S267" s="397">
        <f>SUM(S268,S269,S275,S276,S277,S317)</f>
        <v>0</v>
      </c>
      <c r="T267" s="397">
        <f t="shared" ref="T267:V267" si="93">SUM(T268,T269,T275,T276,T277,T317)</f>
        <v>0</v>
      </c>
      <c r="U267" s="397">
        <f t="shared" si="93"/>
        <v>33</v>
      </c>
      <c r="V267" s="397">
        <f t="shared" si="93"/>
        <v>553</v>
      </c>
    </row>
    <row r="268" spans="1:22">
      <c r="A268" s="380">
        <v>1</v>
      </c>
      <c r="B268" s="386" t="s">
        <v>27</v>
      </c>
      <c r="C268" s="378"/>
      <c r="D268" s="378"/>
      <c r="E268" s="378"/>
      <c r="F268" s="378"/>
      <c r="G268" s="378"/>
      <c r="H268" s="378"/>
      <c r="I268" s="378"/>
      <c r="J268" s="378"/>
      <c r="K268" s="378"/>
      <c r="L268" s="378"/>
      <c r="M268" s="378"/>
      <c r="N268" s="378"/>
      <c r="O268" s="378"/>
      <c r="P268" s="378"/>
      <c r="Q268" s="378"/>
      <c r="R268" s="379"/>
      <c r="S268" s="379"/>
      <c r="T268" s="379"/>
      <c r="U268" s="379"/>
      <c r="V268" s="379"/>
    </row>
    <row r="269" spans="1:22">
      <c r="A269" s="380">
        <v>2</v>
      </c>
      <c r="B269" s="386" t="s">
        <v>28</v>
      </c>
      <c r="C269" s="379">
        <f>SUM(D269:G269)</f>
        <v>46</v>
      </c>
      <c r="D269" s="381">
        <f t="shared" ref="D269:F269" si="94">D270</f>
        <v>0</v>
      </c>
      <c r="E269" s="381">
        <f t="shared" si="94"/>
        <v>0</v>
      </c>
      <c r="F269" s="381">
        <f t="shared" si="94"/>
        <v>2</v>
      </c>
      <c r="G269" s="381">
        <f>G270</f>
        <v>44</v>
      </c>
      <c r="H269" s="379">
        <f>SUM(I269:L269)</f>
        <v>46</v>
      </c>
      <c r="I269" s="381">
        <f t="shared" ref="I269:K269" si="95">I270</f>
        <v>0</v>
      </c>
      <c r="J269" s="381">
        <f t="shared" si="95"/>
        <v>0</v>
      </c>
      <c r="K269" s="381">
        <f t="shared" si="95"/>
        <v>2</v>
      </c>
      <c r="L269" s="381">
        <f>L270</f>
        <v>44</v>
      </c>
      <c r="M269" s="379">
        <f>SUM(N269:Q269)</f>
        <v>46</v>
      </c>
      <c r="N269" s="381">
        <f t="shared" ref="N269:V269" si="96">N270</f>
        <v>0</v>
      </c>
      <c r="O269" s="381">
        <f t="shared" si="96"/>
        <v>0</v>
      </c>
      <c r="P269" s="381">
        <f t="shared" si="96"/>
        <v>2</v>
      </c>
      <c r="Q269" s="381">
        <f t="shared" si="96"/>
        <v>44</v>
      </c>
      <c r="R269" s="379">
        <f>SUM(S269:V269)</f>
        <v>45</v>
      </c>
      <c r="S269" s="381">
        <f t="shared" si="96"/>
        <v>0</v>
      </c>
      <c r="T269" s="381">
        <f t="shared" si="96"/>
        <v>0</v>
      </c>
      <c r="U269" s="381">
        <f t="shared" si="96"/>
        <v>31</v>
      </c>
      <c r="V269" s="381">
        <f t="shared" si="96"/>
        <v>14</v>
      </c>
    </row>
    <row r="270" spans="1:22">
      <c r="A270" s="394">
        <v>2.1</v>
      </c>
      <c r="B270" s="395" t="s">
        <v>29</v>
      </c>
      <c r="C270" s="379">
        <f>SUM(D270:G270)</f>
        <v>46</v>
      </c>
      <c r="D270" s="381">
        <f t="shared" ref="D270:G270" si="97">SUM(D271:D274)</f>
        <v>0</v>
      </c>
      <c r="E270" s="381">
        <f t="shared" si="97"/>
        <v>0</v>
      </c>
      <c r="F270" s="381">
        <f t="shared" si="97"/>
        <v>2</v>
      </c>
      <c r="G270" s="381">
        <f t="shared" si="97"/>
        <v>44</v>
      </c>
      <c r="H270" s="381">
        <f>SUM(H271:H274)</f>
        <v>46</v>
      </c>
      <c r="I270" s="381">
        <f t="shared" ref="I270:L270" si="98">SUM(I271:I274)</f>
        <v>0</v>
      </c>
      <c r="J270" s="381">
        <f t="shared" si="98"/>
        <v>0</v>
      </c>
      <c r="K270" s="381">
        <f t="shared" si="98"/>
        <v>2</v>
      </c>
      <c r="L270" s="381">
        <f t="shared" si="98"/>
        <v>44</v>
      </c>
      <c r="M270" s="381">
        <f>SUM(M271:M274)</f>
        <v>46</v>
      </c>
      <c r="N270" s="381">
        <f t="shared" ref="N270:Q270" si="99">SUM(N271:N274)</f>
        <v>0</v>
      </c>
      <c r="O270" s="381">
        <f t="shared" si="99"/>
        <v>0</v>
      </c>
      <c r="P270" s="381">
        <f t="shared" si="99"/>
        <v>2</v>
      </c>
      <c r="Q270" s="381">
        <f t="shared" si="99"/>
        <v>44</v>
      </c>
      <c r="R270" s="381">
        <f t="shared" ref="R270" si="100">SUM(S270:V270)</f>
        <v>45</v>
      </c>
      <c r="S270" s="381">
        <f t="shared" ref="S270:V270" si="101">SUM(S271:S274)</f>
        <v>0</v>
      </c>
      <c r="T270" s="381">
        <f t="shared" si="101"/>
        <v>0</v>
      </c>
      <c r="U270" s="381">
        <f t="shared" si="101"/>
        <v>31</v>
      </c>
      <c r="V270" s="381">
        <f t="shared" si="101"/>
        <v>14</v>
      </c>
    </row>
    <row r="271" spans="1:22">
      <c r="A271" s="394" t="s">
        <v>30</v>
      </c>
      <c r="B271" s="395" t="s">
        <v>31</v>
      </c>
      <c r="C271" s="379">
        <v>43</v>
      </c>
      <c r="D271" s="381"/>
      <c r="E271" s="381"/>
      <c r="F271" s="381"/>
      <c r="G271" s="381">
        <v>43</v>
      </c>
      <c r="H271" s="379">
        <v>43</v>
      </c>
      <c r="I271" s="381"/>
      <c r="J271" s="381"/>
      <c r="K271" s="381"/>
      <c r="L271" s="381">
        <v>43</v>
      </c>
      <c r="M271" s="379">
        <v>43</v>
      </c>
      <c r="N271" s="381"/>
      <c r="O271" s="381"/>
      <c r="P271" s="381"/>
      <c r="Q271" s="381">
        <v>43</v>
      </c>
      <c r="R271" s="379">
        <f>SUM(S271:V271)</f>
        <v>42</v>
      </c>
      <c r="S271" s="381"/>
      <c r="T271" s="381"/>
      <c r="U271" s="381">
        <v>29</v>
      </c>
      <c r="V271" s="381">
        <v>13</v>
      </c>
    </row>
    <row r="272" spans="1:22">
      <c r="A272" s="394" t="s">
        <v>32</v>
      </c>
      <c r="B272" s="582" t="s">
        <v>33</v>
      </c>
      <c r="C272" s="379">
        <v>1</v>
      </c>
      <c r="D272" s="381"/>
      <c r="E272" s="381"/>
      <c r="F272" s="381">
        <v>1</v>
      </c>
      <c r="G272" s="381"/>
      <c r="H272" s="379">
        <v>1</v>
      </c>
      <c r="I272" s="381"/>
      <c r="J272" s="381"/>
      <c r="K272" s="381">
        <v>1</v>
      </c>
      <c r="L272" s="381"/>
      <c r="M272" s="379">
        <v>1</v>
      </c>
      <c r="N272" s="381"/>
      <c r="O272" s="381"/>
      <c r="P272" s="381">
        <v>1</v>
      </c>
      <c r="Q272" s="381"/>
      <c r="R272" s="379">
        <v>1</v>
      </c>
      <c r="S272" s="381"/>
      <c r="T272" s="381"/>
      <c r="U272" s="381">
        <v>1</v>
      </c>
      <c r="V272" s="381"/>
    </row>
    <row r="273" spans="1:22">
      <c r="A273" s="394" t="s">
        <v>34</v>
      </c>
      <c r="B273" s="582" t="s">
        <v>35</v>
      </c>
      <c r="C273" s="379">
        <v>1</v>
      </c>
      <c r="D273" s="381"/>
      <c r="E273" s="381"/>
      <c r="F273" s="381">
        <v>1</v>
      </c>
      <c r="G273" s="381"/>
      <c r="H273" s="379">
        <v>1</v>
      </c>
      <c r="I273" s="381"/>
      <c r="J273" s="381"/>
      <c r="K273" s="381">
        <v>1</v>
      </c>
      <c r="L273" s="381"/>
      <c r="M273" s="379">
        <v>1</v>
      </c>
      <c r="N273" s="381"/>
      <c r="O273" s="381"/>
      <c r="P273" s="381">
        <v>1</v>
      </c>
      <c r="Q273" s="381"/>
      <c r="R273" s="379">
        <v>1</v>
      </c>
      <c r="S273" s="381"/>
      <c r="T273" s="381"/>
      <c r="U273" s="381">
        <v>1</v>
      </c>
      <c r="V273" s="381"/>
    </row>
    <row r="274" spans="1:22">
      <c r="A274" s="394" t="s">
        <v>36</v>
      </c>
      <c r="B274" s="583" t="s">
        <v>37</v>
      </c>
      <c r="C274" s="379">
        <v>1</v>
      </c>
      <c r="D274" s="381"/>
      <c r="E274" s="381"/>
      <c r="F274" s="381"/>
      <c r="G274" s="381">
        <v>1</v>
      </c>
      <c r="H274" s="379">
        <v>1</v>
      </c>
      <c r="I274" s="381"/>
      <c r="J274" s="381"/>
      <c r="K274" s="381"/>
      <c r="L274" s="381">
        <v>1</v>
      </c>
      <c r="M274" s="379">
        <v>1</v>
      </c>
      <c r="N274" s="381"/>
      <c r="O274" s="381"/>
      <c r="P274" s="381"/>
      <c r="Q274" s="381">
        <v>1</v>
      </c>
      <c r="R274" s="379">
        <v>1</v>
      </c>
      <c r="S274" s="381"/>
      <c r="T274" s="381"/>
      <c r="U274" s="381"/>
      <c r="V274" s="381">
        <v>1</v>
      </c>
    </row>
    <row r="275" spans="1:22" ht="16.5" customHeight="1">
      <c r="A275" s="394">
        <v>3</v>
      </c>
      <c r="B275" s="395" t="s">
        <v>38</v>
      </c>
      <c r="C275" s="379"/>
      <c r="D275" s="381"/>
      <c r="E275" s="381"/>
      <c r="F275" s="381"/>
      <c r="G275" s="381"/>
      <c r="H275" s="379"/>
      <c r="I275" s="381"/>
      <c r="J275" s="381"/>
      <c r="K275" s="381"/>
      <c r="L275" s="381"/>
      <c r="M275" s="379"/>
      <c r="N275" s="381"/>
      <c r="O275" s="381"/>
      <c r="P275" s="381"/>
      <c r="Q275" s="381"/>
      <c r="R275" s="379"/>
      <c r="S275" s="381"/>
      <c r="T275" s="381"/>
      <c r="U275" s="381"/>
      <c r="V275" s="381"/>
    </row>
    <row r="276" spans="1:22">
      <c r="A276" s="394">
        <v>4</v>
      </c>
      <c r="B276" s="395" t="s">
        <v>39</v>
      </c>
      <c r="C276" s="379"/>
      <c r="D276" s="381"/>
      <c r="E276" s="381"/>
      <c r="F276" s="381"/>
      <c r="G276" s="381"/>
      <c r="H276" s="379"/>
      <c r="I276" s="381"/>
      <c r="J276" s="381"/>
      <c r="K276" s="381"/>
      <c r="L276" s="381"/>
      <c r="M276" s="379"/>
      <c r="N276" s="381"/>
      <c r="O276" s="381"/>
      <c r="P276" s="381"/>
      <c r="Q276" s="381"/>
      <c r="R276" s="379"/>
      <c r="S276" s="381"/>
      <c r="T276" s="381"/>
      <c r="U276" s="381"/>
      <c r="V276" s="381"/>
    </row>
    <row r="277" spans="1:22">
      <c r="A277" s="382">
        <v>5</v>
      </c>
      <c r="B277" s="383" t="s">
        <v>40</v>
      </c>
      <c r="C277" s="384">
        <f>G277</f>
        <v>582</v>
      </c>
      <c r="D277" s="385">
        <f t="shared" ref="D277:E277" si="102">SUM(D278,D291,D304)</f>
        <v>0</v>
      </c>
      <c r="E277" s="385">
        <f t="shared" si="102"/>
        <v>0</v>
      </c>
      <c r="F277" s="385">
        <v>0</v>
      </c>
      <c r="G277" s="385">
        <v>582</v>
      </c>
      <c r="H277" s="384">
        <v>565</v>
      </c>
      <c r="I277" s="385">
        <f t="shared" ref="I277:J277" si="103">SUM(I278,I291,I304)</f>
        <v>0</v>
      </c>
      <c r="J277" s="385">
        <f t="shared" si="103"/>
        <v>0</v>
      </c>
      <c r="K277" s="385">
        <v>0</v>
      </c>
      <c r="L277" s="385">
        <f>SUM(L278,L291,L304)</f>
        <v>564</v>
      </c>
      <c r="M277" s="384">
        <f>SUM(M278,M291,M304)</f>
        <v>546</v>
      </c>
      <c r="N277" s="385">
        <f t="shared" ref="N277:V277" si="104">SUM(N278,N291,N304)</f>
        <v>0</v>
      </c>
      <c r="O277" s="385">
        <f t="shared" si="104"/>
        <v>0</v>
      </c>
      <c r="P277" s="385">
        <f t="shared" si="104"/>
        <v>2</v>
      </c>
      <c r="Q277" s="385">
        <f t="shared" si="104"/>
        <v>544</v>
      </c>
      <c r="R277" s="384">
        <f t="shared" si="104"/>
        <v>541</v>
      </c>
      <c r="S277" s="385">
        <f t="shared" si="104"/>
        <v>0</v>
      </c>
      <c r="T277" s="385">
        <f t="shared" si="104"/>
        <v>0</v>
      </c>
      <c r="U277" s="385">
        <f t="shared" si="104"/>
        <v>2</v>
      </c>
      <c r="V277" s="385">
        <f t="shared" si="104"/>
        <v>539</v>
      </c>
    </row>
    <row r="278" spans="1:22">
      <c r="A278" s="380">
        <v>5.0999999999999996</v>
      </c>
      <c r="B278" s="386" t="s">
        <v>41</v>
      </c>
      <c r="C278" s="379">
        <f>G278</f>
        <v>181</v>
      </c>
      <c r="D278" s="381"/>
      <c r="E278" s="381"/>
      <c r="F278" s="381"/>
      <c r="G278" s="381">
        <v>181</v>
      </c>
      <c r="H278" s="379">
        <f>L278</f>
        <v>175</v>
      </c>
      <c r="I278" s="381"/>
      <c r="J278" s="381"/>
      <c r="K278" s="381"/>
      <c r="L278" s="381">
        <v>175</v>
      </c>
      <c r="M278" s="379">
        <f>SUM(M279:M290)</f>
        <v>173</v>
      </c>
      <c r="N278" s="381">
        <f t="shared" ref="N278:V278" si="105">SUM(N279:N290)</f>
        <v>0</v>
      </c>
      <c r="O278" s="381">
        <f t="shared" si="105"/>
        <v>0</v>
      </c>
      <c r="P278" s="381">
        <f t="shared" si="105"/>
        <v>1</v>
      </c>
      <c r="Q278" s="381">
        <f t="shared" si="105"/>
        <v>172</v>
      </c>
      <c r="R278" s="379">
        <f t="shared" si="105"/>
        <v>172</v>
      </c>
      <c r="S278" s="381">
        <f t="shared" si="105"/>
        <v>0</v>
      </c>
      <c r="T278" s="381">
        <f t="shared" si="105"/>
        <v>0</v>
      </c>
      <c r="U278" s="381">
        <f t="shared" si="105"/>
        <v>1</v>
      </c>
      <c r="V278" s="381">
        <f t="shared" si="105"/>
        <v>171</v>
      </c>
    </row>
    <row r="279" spans="1:22" hidden="1">
      <c r="A279" s="387">
        <v>1</v>
      </c>
      <c r="B279" s="388" t="s">
        <v>42</v>
      </c>
      <c r="C279" s="389"/>
      <c r="D279" s="390"/>
      <c r="E279" s="390"/>
      <c r="F279" s="390"/>
      <c r="G279" s="390"/>
      <c r="H279" s="389"/>
      <c r="I279" s="390"/>
      <c r="J279" s="390"/>
      <c r="K279" s="390"/>
      <c r="L279" s="390"/>
      <c r="M279" s="389">
        <v>14</v>
      </c>
      <c r="N279" s="390"/>
      <c r="O279" s="390"/>
      <c r="P279" s="390"/>
      <c r="Q279" s="390">
        <v>14</v>
      </c>
      <c r="R279" s="389">
        <v>13</v>
      </c>
      <c r="S279" s="390"/>
      <c r="T279" s="390"/>
      <c r="U279" s="390"/>
      <c r="V279" s="390">
        <v>13</v>
      </c>
    </row>
    <row r="280" spans="1:22" hidden="1">
      <c r="A280" s="387">
        <v>2</v>
      </c>
      <c r="B280" s="388" t="s">
        <v>43</v>
      </c>
      <c r="C280" s="389"/>
      <c r="D280" s="390"/>
      <c r="E280" s="390"/>
      <c r="F280" s="390"/>
      <c r="G280" s="390"/>
      <c r="H280" s="389"/>
      <c r="I280" s="390"/>
      <c r="J280" s="390"/>
      <c r="K280" s="390"/>
      <c r="L280" s="390"/>
      <c r="M280" s="389">
        <v>14</v>
      </c>
      <c r="N280" s="390"/>
      <c r="O280" s="390"/>
      <c r="P280" s="390">
        <v>1</v>
      </c>
      <c r="Q280" s="390">
        <v>13</v>
      </c>
      <c r="R280" s="389">
        <v>14</v>
      </c>
      <c r="S280" s="390"/>
      <c r="T280" s="390"/>
      <c r="U280" s="390">
        <v>1</v>
      </c>
      <c r="V280" s="390">
        <v>13</v>
      </c>
    </row>
    <row r="281" spans="1:22" hidden="1">
      <c r="A281" s="387">
        <v>3</v>
      </c>
      <c r="B281" s="388" t="s">
        <v>44</v>
      </c>
      <c r="C281" s="389"/>
      <c r="D281" s="390"/>
      <c r="E281" s="390"/>
      <c r="F281" s="390"/>
      <c r="G281" s="390"/>
      <c r="H281" s="389"/>
      <c r="I281" s="390"/>
      <c r="J281" s="390"/>
      <c r="K281" s="390"/>
      <c r="L281" s="390"/>
      <c r="M281" s="389">
        <v>14</v>
      </c>
      <c r="N281" s="390"/>
      <c r="O281" s="390"/>
      <c r="P281" s="390"/>
      <c r="Q281" s="390">
        <v>14</v>
      </c>
      <c r="R281" s="389">
        <v>14</v>
      </c>
      <c r="S281" s="390"/>
      <c r="T281" s="390"/>
      <c r="U281" s="390"/>
      <c r="V281" s="390">
        <v>14</v>
      </c>
    </row>
    <row r="282" spans="1:22" hidden="1">
      <c r="A282" s="387">
        <v>4</v>
      </c>
      <c r="B282" s="388" t="s">
        <v>45</v>
      </c>
      <c r="C282" s="389"/>
      <c r="D282" s="390"/>
      <c r="E282" s="390"/>
      <c r="F282" s="390"/>
      <c r="G282" s="390"/>
      <c r="H282" s="389"/>
      <c r="I282" s="390"/>
      <c r="J282" s="390"/>
      <c r="K282" s="390"/>
      <c r="L282" s="390"/>
      <c r="M282" s="389">
        <v>10</v>
      </c>
      <c r="N282" s="390"/>
      <c r="O282" s="390"/>
      <c r="P282" s="390"/>
      <c r="Q282" s="390">
        <v>10</v>
      </c>
      <c r="R282" s="389">
        <v>10</v>
      </c>
      <c r="S282" s="390"/>
      <c r="T282" s="390"/>
      <c r="U282" s="390"/>
      <c r="V282" s="390">
        <v>10</v>
      </c>
    </row>
    <row r="283" spans="1:22" hidden="1">
      <c r="A283" s="387">
        <v>5</v>
      </c>
      <c r="B283" s="388" t="s">
        <v>46</v>
      </c>
      <c r="C283" s="389"/>
      <c r="D283" s="390"/>
      <c r="E283" s="390"/>
      <c r="F283" s="390"/>
      <c r="G283" s="390"/>
      <c r="H283" s="389"/>
      <c r="I283" s="390"/>
      <c r="J283" s="390"/>
      <c r="K283" s="390"/>
      <c r="L283" s="390"/>
      <c r="M283" s="389">
        <v>17</v>
      </c>
      <c r="N283" s="390"/>
      <c r="O283" s="390"/>
      <c r="P283" s="390"/>
      <c r="Q283" s="390">
        <v>17</v>
      </c>
      <c r="R283" s="389">
        <v>17</v>
      </c>
      <c r="S283" s="390"/>
      <c r="T283" s="390"/>
      <c r="U283" s="390"/>
      <c r="V283" s="390">
        <v>17</v>
      </c>
    </row>
    <row r="284" spans="1:22" hidden="1">
      <c r="A284" s="387">
        <v>6</v>
      </c>
      <c r="B284" s="388" t="s">
        <v>47</v>
      </c>
      <c r="C284" s="389"/>
      <c r="D284" s="390"/>
      <c r="E284" s="390"/>
      <c r="F284" s="390"/>
      <c r="G284" s="390"/>
      <c r="H284" s="389"/>
      <c r="I284" s="390"/>
      <c r="J284" s="390"/>
      <c r="K284" s="390"/>
      <c r="L284" s="390"/>
      <c r="M284" s="389">
        <v>21</v>
      </c>
      <c r="N284" s="390"/>
      <c r="O284" s="390"/>
      <c r="P284" s="390"/>
      <c r="Q284" s="390">
        <v>21</v>
      </c>
      <c r="R284" s="389">
        <v>21</v>
      </c>
      <c r="S284" s="390"/>
      <c r="T284" s="390"/>
      <c r="U284" s="390"/>
      <c r="V284" s="390">
        <v>21</v>
      </c>
    </row>
    <row r="285" spans="1:22" hidden="1">
      <c r="A285" s="387">
        <v>7</v>
      </c>
      <c r="B285" s="388" t="s">
        <v>48</v>
      </c>
      <c r="C285" s="389"/>
      <c r="D285" s="390"/>
      <c r="E285" s="390"/>
      <c r="F285" s="390"/>
      <c r="G285" s="390"/>
      <c r="H285" s="389"/>
      <c r="I285" s="390"/>
      <c r="J285" s="390"/>
      <c r="K285" s="390"/>
      <c r="L285" s="390"/>
      <c r="M285" s="389">
        <v>14</v>
      </c>
      <c r="N285" s="390"/>
      <c r="O285" s="390"/>
      <c r="P285" s="390"/>
      <c r="Q285" s="390">
        <v>14</v>
      </c>
      <c r="R285" s="389">
        <v>14</v>
      </c>
      <c r="S285" s="390"/>
      <c r="T285" s="390"/>
      <c r="U285" s="390"/>
      <c r="V285" s="390">
        <v>14</v>
      </c>
    </row>
    <row r="286" spans="1:22" hidden="1">
      <c r="A286" s="387">
        <v>8</v>
      </c>
      <c r="B286" s="388" t="s">
        <v>49</v>
      </c>
      <c r="C286" s="389"/>
      <c r="D286" s="390"/>
      <c r="E286" s="390"/>
      <c r="F286" s="390"/>
      <c r="G286" s="390"/>
      <c r="H286" s="389"/>
      <c r="I286" s="390"/>
      <c r="J286" s="390"/>
      <c r="K286" s="390"/>
      <c r="L286" s="390"/>
      <c r="M286" s="389">
        <v>15</v>
      </c>
      <c r="N286" s="390"/>
      <c r="O286" s="390"/>
      <c r="P286" s="390"/>
      <c r="Q286" s="390">
        <v>15</v>
      </c>
      <c r="R286" s="389">
        <v>15</v>
      </c>
      <c r="S286" s="390"/>
      <c r="T286" s="390"/>
      <c r="U286" s="390"/>
      <c r="V286" s="390">
        <v>15</v>
      </c>
    </row>
    <row r="287" spans="1:22" hidden="1">
      <c r="A287" s="387">
        <v>9</v>
      </c>
      <c r="B287" s="388" t="s">
        <v>50</v>
      </c>
      <c r="C287" s="389"/>
      <c r="D287" s="390"/>
      <c r="E287" s="390"/>
      <c r="F287" s="390"/>
      <c r="G287" s="390"/>
      <c r="H287" s="389"/>
      <c r="I287" s="390"/>
      <c r="J287" s="390"/>
      <c r="K287" s="390"/>
      <c r="L287" s="390"/>
      <c r="M287" s="389">
        <v>17</v>
      </c>
      <c r="N287" s="390"/>
      <c r="O287" s="390"/>
      <c r="P287" s="390"/>
      <c r="Q287" s="390">
        <v>17</v>
      </c>
      <c r="R287" s="389">
        <v>17</v>
      </c>
      <c r="S287" s="390"/>
      <c r="T287" s="390"/>
      <c r="U287" s="390"/>
      <c r="V287" s="390">
        <v>17</v>
      </c>
    </row>
    <row r="288" spans="1:22" hidden="1">
      <c r="A288" s="387">
        <v>10</v>
      </c>
      <c r="B288" s="388" t="s">
        <v>51</v>
      </c>
      <c r="C288" s="389"/>
      <c r="D288" s="390"/>
      <c r="E288" s="390"/>
      <c r="F288" s="390"/>
      <c r="G288" s="390"/>
      <c r="H288" s="389"/>
      <c r="I288" s="390"/>
      <c r="J288" s="390"/>
      <c r="K288" s="390"/>
      <c r="L288" s="390"/>
      <c r="M288" s="389">
        <v>8</v>
      </c>
      <c r="N288" s="390"/>
      <c r="O288" s="390"/>
      <c r="P288" s="390"/>
      <c r="Q288" s="390">
        <v>8</v>
      </c>
      <c r="R288" s="389">
        <v>8</v>
      </c>
      <c r="S288" s="390"/>
      <c r="T288" s="390"/>
      <c r="U288" s="390"/>
      <c r="V288" s="390">
        <v>8</v>
      </c>
    </row>
    <row r="289" spans="1:22" hidden="1">
      <c r="A289" s="387">
        <v>11</v>
      </c>
      <c r="B289" s="388" t="s">
        <v>52</v>
      </c>
      <c r="C289" s="389"/>
      <c r="D289" s="390"/>
      <c r="E289" s="390"/>
      <c r="F289" s="390"/>
      <c r="G289" s="390"/>
      <c r="H289" s="389"/>
      <c r="I289" s="390"/>
      <c r="J289" s="390"/>
      <c r="K289" s="390"/>
      <c r="L289" s="390"/>
      <c r="M289" s="389">
        <v>16</v>
      </c>
      <c r="N289" s="390"/>
      <c r="O289" s="390"/>
      <c r="P289" s="390"/>
      <c r="Q289" s="390">
        <v>16</v>
      </c>
      <c r="R289" s="389">
        <v>16</v>
      </c>
      <c r="S289" s="390"/>
      <c r="T289" s="390"/>
      <c r="U289" s="390"/>
      <c r="V289" s="390">
        <v>16</v>
      </c>
    </row>
    <row r="290" spans="1:22" hidden="1">
      <c r="A290" s="387">
        <v>12</v>
      </c>
      <c r="B290" s="388" t="s">
        <v>53</v>
      </c>
      <c r="C290" s="389"/>
      <c r="D290" s="390"/>
      <c r="E290" s="390"/>
      <c r="F290" s="390"/>
      <c r="G290" s="390"/>
      <c r="H290" s="389"/>
      <c r="I290" s="390"/>
      <c r="J290" s="390"/>
      <c r="K290" s="390"/>
      <c r="L290" s="390"/>
      <c r="M290" s="389">
        <v>13</v>
      </c>
      <c r="N290" s="390"/>
      <c r="O290" s="390"/>
      <c r="P290" s="390"/>
      <c r="Q290" s="390">
        <v>13</v>
      </c>
      <c r="R290" s="389">
        <v>13</v>
      </c>
      <c r="S290" s="390"/>
      <c r="T290" s="390"/>
      <c r="U290" s="390"/>
      <c r="V290" s="390">
        <v>13</v>
      </c>
    </row>
    <row r="291" spans="1:22">
      <c r="A291" s="380">
        <v>5.2</v>
      </c>
      <c r="B291" s="386" t="s">
        <v>54</v>
      </c>
      <c r="C291" s="379">
        <f>G291</f>
        <v>272</v>
      </c>
      <c r="D291" s="381"/>
      <c r="E291" s="381"/>
      <c r="F291" s="381"/>
      <c r="G291" s="381">
        <v>272</v>
      </c>
      <c r="H291" s="379">
        <f>L291</f>
        <v>258</v>
      </c>
      <c r="I291" s="381"/>
      <c r="J291" s="381"/>
      <c r="K291" s="381"/>
      <c r="L291" s="381">
        <v>258</v>
      </c>
      <c r="M291" s="379">
        <f t="shared" ref="M291:V291" si="106">SUM(M292:M303)</f>
        <v>240</v>
      </c>
      <c r="N291" s="381">
        <f t="shared" si="106"/>
        <v>0</v>
      </c>
      <c r="O291" s="381">
        <f t="shared" si="106"/>
        <v>0</v>
      </c>
      <c r="P291" s="381">
        <f t="shared" si="106"/>
        <v>0</v>
      </c>
      <c r="Q291" s="381">
        <f t="shared" si="106"/>
        <v>240</v>
      </c>
      <c r="R291" s="379">
        <f t="shared" si="106"/>
        <v>238</v>
      </c>
      <c r="S291" s="381">
        <f t="shared" si="106"/>
        <v>0</v>
      </c>
      <c r="T291" s="381">
        <f t="shared" si="106"/>
        <v>0</v>
      </c>
      <c r="U291" s="381">
        <f t="shared" si="106"/>
        <v>0</v>
      </c>
      <c r="V291" s="381">
        <f t="shared" si="106"/>
        <v>238</v>
      </c>
    </row>
    <row r="292" spans="1:22" hidden="1">
      <c r="A292" s="387">
        <v>1</v>
      </c>
      <c r="B292" s="388" t="s">
        <v>42</v>
      </c>
      <c r="C292" s="389"/>
      <c r="D292" s="390"/>
      <c r="E292" s="390"/>
      <c r="F292" s="390"/>
      <c r="G292" s="390"/>
      <c r="H292" s="389"/>
      <c r="I292" s="390"/>
      <c r="J292" s="390"/>
      <c r="K292" s="390"/>
      <c r="L292" s="390"/>
      <c r="M292" s="389">
        <v>18</v>
      </c>
      <c r="N292" s="390"/>
      <c r="O292" s="390"/>
      <c r="P292" s="390"/>
      <c r="Q292" s="390">
        <v>18</v>
      </c>
      <c r="R292" s="389">
        <v>17</v>
      </c>
      <c r="S292" s="390"/>
      <c r="T292" s="390"/>
      <c r="U292" s="390"/>
      <c r="V292" s="390">
        <v>17</v>
      </c>
    </row>
    <row r="293" spans="1:22" hidden="1">
      <c r="A293" s="387">
        <v>2</v>
      </c>
      <c r="B293" s="388" t="s">
        <v>43</v>
      </c>
      <c r="C293" s="389"/>
      <c r="D293" s="390"/>
      <c r="E293" s="390"/>
      <c r="F293" s="390"/>
      <c r="G293" s="390"/>
      <c r="H293" s="389"/>
      <c r="I293" s="390"/>
      <c r="J293" s="390"/>
      <c r="K293" s="390"/>
      <c r="L293" s="390"/>
      <c r="M293" s="389">
        <v>20</v>
      </c>
      <c r="N293" s="390"/>
      <c r="O293" s="390"/>
      <c r="P293" s="390"/>
      <c r="Q293" s="390">
        <v>20</v>
      </c>
      <c r="R293" s="389">
        <v>20</v>
      </c>
      <c r="S293" s="390"/>
      <c r="T293" s="390"/>
      <c r="U293" s="390"/>
      <c r="V293" s="390">
        <v>20</v>
      </c>
    </row>
    <row r="294" spans="1:22" hidden="1">
      <c r="A294" s="387">
        <v>3</v>
      </c>
      <c r="B294" s="388" t="s">
        <v>44</v>
      </c>
      <c r="C294" s="389"/>
      <c r="D294" s="390"/>
      <c r="E294" s="390"/>
      <c r="F294" s="390"/>
      <c r="G294" s="390"/>
      <c r="H294" s="389"/>
      <c r="I294" s="390"/>
      <c r="J294" s="390"/>
      <c r="K294" s="390"/>
      <c r="L294" s="390"/>
      <c r="M294" s="389">
        <v>22</v>
      </c>
      <c r="N294" s="390"/>
      <c r="O294" s="390"/>
      <c r="P294" s="390"/>
      <c r="Q294" s="390">
        <v>22</v>
      </c>
      <c r="R294" s="389">
        <v>22</v>
      </c>
      <c r="S294" s="390"/>
      <c r="T294" s="390"/>
      <c r="U294" s="390"/>
      <c r="V294" s="390">
        <v>22</v>
      </c>
    </row>
    <row r="295" spans="1:22" hidden="1">
      <c r="A295" s="387">
        <v>4</v>
      </c>
      <c r="B295" s="388" t="s">
        <v>45</v>
      </c>
      <c r="C295" s="389"/>
      <c r="D295" s="390"/>
      <c r="E295" s="390"/>
      <c r="F295" s="390"/>
      <c r="G295" s="390"/>
      <c r="H295" s="389"/>
      <c r="I295" s="390"/>
      <c r="J295" s="390"/>
      <c r="K295" s="390"/>
      <c r="L295" s="390"/>
      <c r="M295" s="389">
        <v>14</v>
      </c>
      <c r="N295" s="390"/>
      <c r="O295" s="390"/>
      <c r="P295" s="390"/>
      <c r="Q295" s="390">
        <v>14</v>
      </c>
      <c r="R295" s="389">
        <v>14</v>
      </c>
      <c r="S295" s="390"/>
      <c r="T295" s="390"/>
      <c r="U295" s="390"/>
      <c r="V295" s="390">
        <v>14</v>
      </c>
    </row>
    <row r="296" spans="1:22" hidden="1">
      <c r="A296" s="387">
        <v>5</v>
      </c>
      <c r="B296" s="388" t="s">
        <v>46</v>
      </c>
      <c r="C296" s="389"/>
      <c r="D296" s="390"/>
      <c r="E296" s="390"/>
      <c r="F296" s="390"/>
      <c r="G296" s="390"/>
      <c r="H296" s="389"/>
      <c r="I296" s="390"/>
      <c r="J296" s="390"/>
      <c r="K296" s="390"/>
      <c r="L296" s="390"/>
      <c r="M296" s="389">
        <v>23</v>
      </c>
      <c r="N296" s="390"/>
      <c r="O296" s="390"/>
      <c r="P296" s="390"/>
      <c r="Q296" s="390">
        <v>23</v>
      </c>
      <c r="R296" s="389">
        <v>23</v>
      </c>
      <c r="S296" s="390"/>
      <c r="T296" s="390"/>
      <c r="U296" s="390"/>
      <c r="V296" s="390">
        <v>23</v>
      </c>
    </row>
    <row r="297" spans="1:22" hidden="1">
      <c r="A297" s="387">
        <v>6</v>
      </c>
      <c r="B297" s="388" t="s">
        <v>47</v>
      </c>
      <c r="C297" s="389"/>
      <c r="D297" s="390"/>
      <c r="E297" s="390"/>
      <c r="F297" s="390"/>
      <c r="G297" s="390"/>
      <c r="H297" s="389"/>
      <c r="I297" s="390"/>
      <c r="J297" s="390"/>
      <c r="K297" s="390"/>
      <c r="L297" s="390"/>
      <c r="M297" s="389">
        <v>23</v>
      </c>
      <c r="N297" s="390"/>
      <c r="O297" s="390"/>
      <c r="P297" s="390"/>
      <c r="Q297" s="390">
        <v>23</v>
      </c>
      <c r="R297" s="389">
        <v>23</v>
      </c>
      <c r="S297" s="390"/>
      <c r="T297" s="390"/>
      <c r="U297" s="390"/>
      <c r="V297" s="390">
        <v>23</v>
      </c>
    </row>
    <row r="298" spans="1:22" hidden="1">
      <c r="A298" s="387">
        <v>7</v>
      </c>
      <c r="B298" s="388" t="s">
        <v>48</v>
      </c>
      <c r="C298" s="389"/>
      <c r="D298" s="390"/>
      <c r="E298" s="390"/>
      <c r="F298" s="390"/>
      <c r="G298" s="390"/>
      <c r="H298" s="389"/>
      <c r="I298" s="390"/>
      <c r="J298" s="390"/>
      <c r="K298" s="390"/>
      <c r="L298" s="390"/>
      <c r="M298" s="389">
        <v>24</v>
      </c>
      <c r="N298" s="390"/>
      <c r="O298" s="390"/>
      <c r="P298" s="390"/>
      <c r="Q298" s="390">
        <v>24</v>
      </c>
      <c r="R298" s="389">
        <v>24</v>
      </c>
      <c r="S298" s="390"/>
      <c r="T298" s="390"/>
      <c r="U298" s="390"/>
      <c r="V298" s="390">
        <v>24</v>
      </c>
    </row>
    <row r="299" spans="1:22" hidden="1">
      <c r="A299" s="387">
        <v>8</v>
      </c>
      <c r="B299" s="388" t="s">
        <v>49</v>
      </c>
      <c r="C299" s="389"/>
      <c r="D299" s="390"/>
      <c r="E299" s="390"/>
      <c r="F299" s="390"/>
      <c r="G299" s="390"/>
      <c r="H299" s="389"/>
      <c r="I299" s="390"/>
      <c r="J299" s="390"/>
      <c r="K299" s="390"/>
      <c r="L299" s="390"/>
      <c r="M299" s="389">
        <v>19</v>
      </c>
      <c r="N299" s="390"/>
      <c r="O299" s="390"/>
      <c r="P299" s="390"/>
      <c r="Q299" s="390">
        <v>19</v>
      </c>
      <c r="R299" s="389">
        <v>19</v>
      </c>
      <c r="S299" s="390"/>
      <c r="T299" s="390"/>
      <c r="U299" s="390"/>
      <c r="V299" s="390">
        <v>19</v>
      </c>
    </row>
    <row r="300" spans="1:22" hidden="1">
      <c r="A300" s="387">
        <v>9</v>
      </c>
      <c r="B300" s="388" t="s">
        <v>50</v>
      </c>
      <c r="C300" s="389"/>
      <c r="D300" s="390"/>
      <c r="E300" s="390"/>
      <c r="F300" s="390"/>
      <c r="G300" s="390"/>
      <c r="H300" s="389"/>
      <c r="I300" s="390"/>
      <c r="J300" s="390"/>
      <c r="K300" s="390"/>
      <c r="L300" s="390"/>
      <c r="M300" s="389">
        <v>26</v>
      </c>
      <c r="N300" s="390"/>
      <c r="O300" s="390"/>
      <c r="P300" s="390"/>
      <c r="Q300" s="390">
        <v>26</v>
      </c>
      <c r="R300" s="389">
        <v>26</v>
      </c>
      <c r="S300" s="390"/>
      <c r="T300" s="390"/>
      <c r="U300" s="390"/>
      <c r="V300" s="390">
        <v>26</v>
      </c>
    </row>
    <row r="301" spans="1:22" hidden="1">
      <c r="A301" s="387">
        <v>10</v>
      </c>
      <c r="B301" s="388" t="s">
        <v>51</v>
      </c>
      <c r="C301" s="389"/>
      <c r="D301" s="390"/>
      <c r="E301" s="390"/>
      <c r="F301" s="390"/>
      <c r="G301" s="390"/>
      <c r="H301" s="389"/>
      <c r="I301" s="390"/>
      <c r="J301" s="390"/>
      <c r="K301" s="390"/>
      <c r="L301" s="390"/>
      <c r="M301" s="389">
        <v>11</v>
      </c>
      <c r="N301" s="390"/>
      <c r="O301" s="390"/>
      <c r="P301" s="390"/>
      <c r="Q301" s="390">
        <v>11</v>
      </c>
      <c r="R301" s="389">
        <v>11</v>
      </c>
      <c r="S301" s="390"/>
      <c r="T301" s="390"/>
      <c r="U301" s="390"/>
      <c r="V301" s="390">
        <v>11</v>
      </c>
    </row>
    <row r="302" spans="1:22" hidden="1">
      <c r="A302" s="387">
        <v>11</v>
      </c>
      <c r="B302" s="388" t="s">
        <v>52</v>
      </c>
      <c r="C302" s="389"/>
      <c r="D302" s="390"/>
      <c r="E302" s="390"/>
      <c r="F302" s="390"/>
      <c r="G302" s="390"/>
      <c r="H302" s="389"/>
      <c r="I302" s="390"/>
      <c r="J302" s="390"/>
      <c r="K302" s="390"/>
      <c r="L302" s="390"/>
      <c r="M302" s="389">
        <v>17</v>
      </c>
      <c r="N302" s="390"/>
      <c r="O302" s="390"/>
      <c r="P302" s="390"/>
      <c r="Q302" s="390">
        <v>17</v>
      </c>
      <c r="R302" s="389">
        <v>16</v>
      </c>
      <c r="S302" s="390"/>
      <c r="T302" s="390"/>
      <c r="U302" s="390"/>
      <c r="V302" s="390">
        <v>16</v>
      </c>
    </row>
    <row r="303" spans="1:22" hidden="1">
      <c r="A303" s="387">
        <v>12</v>
      </c>
      <c r="B303" s="388" t="s">
        <v>53</v>
      </c>
      <c r="C303" s="389"/>
      <c r="D303" s="390"/>
      <c r="E303" s="390"/>
      <c r="F303" s="390"/>
      <c r="G303" s="390"/>
      <c r="H303" s="389"/>
      <c r="I303" s="390"/>
      <c r="J303" s="390"/>
      <c r="K303" s="390"/>
      <c r="L303" s="390"/>
      <c r="M303" s="389">
        <v>23</v>
      </c>
      <c r="N303" s="390"/>
      <c r="O303" s="390"/>
      <c r="P303" s="390"/>
      <c r="Q303" s="390">
        <v>23</v>
      </c>
      <c r="R303" s="389">
        <v>23</v>
      </c>
      <c r="S303" s="390"/>
      <c r="T303" s="390"/>
      <c r="U303" s="390"/>
      <c r="V303" s="390">
        <v>23</v>
      </c>
    </row>
    <row r="304" spans="1:22">
      <c r="A304" s="380">
        <v>5.3</v>
      </c>
      <c r="B304" s="386" t="s">
        <v>55</v>
      </c>
      <c r="C304" s="379">
        <f>G304</f>
        <v>129</v>
      </c>
      <c r="D304" s="381"/>
      <c r="E304" s="381"/>
      <c r="F304" s="381"/>
      <c r="G304" s="381">
        <v>129</v>
      </c>
      <c r="H304" s="379">
        <f>L304</f>
        <v>131</v>
      </c>
      <c r="I304" s="381"/>
      <c r="J304" s="381"/>
      <c r="K304" s="381"/>
      <c r="L304" s="381">
        <v>131</v>
      </c>
      <c r="M304" s="379">
        <f t="shared" ref="M304:V304" si="107">SUM(M305:M316)</f>
        <v>133</v>
      </c>
      <c r="N304" s="381">
        <f t="shared" si="107"/>
        <v>0</v>
      </c>
      <c r="O304" s="381">
        <f t="shared" si="107"/>
        <v>0</v>
      </c>
      <c r="P304" s="381">
        <f t="shared" si="107"/>
        <v>1</v>
      </c>
      <c r="Q304" s="381">
        <f t="shared" si="107"/>
        <v>132</v>
      </c>
      <c r="R304" s="379">
        <f t="shared" si="107"/>
        <v>131</v>
      </c>
      <c r="S304" s="381">
        <f t="shared" si="107"/>
        <v>0</v>
      </c>
      <c r="T304" s="381">
        <f t="shared" si="107"/>
        <v>0</v>
      </c>
      <c r="U304" s="381">
        <f t="shared" si="107"/>
        <v>1</v>
      </c>
      <c r="V304" s="381">
        <f t="shared" si="107"/>
        <v>130</v>
      </c>
    </row>
    <row r="305" spans="1:22" hidden="1">
      <c r="A305" s="387">
        <v>1</v>
      </c>
      <c r="B305" s="388" t="s">
        <v>42</v>
      </c>
      <c r="C305" s="389"/>
      <c r="D305" s="390"/>
      <c r="E305" s="390"/>
      <c r="F305" s="390"/>
      <c r="G305" s="390"/>
      <c r="H305" s="389"/>
      <c r="I305" s="390"/>
      <c r="J305" s="390"/>
      <c r="K305" s="390"/>
      <c r="L305" s="390"/>
      <c r="M305" s="389">
        <v>12</v>
      </c>
      <c r="N305" s="390"/>
      <c r="O305" s="390"/>
      <c r="P305" s="390"/>
      <c r="Q305" s="390">
        <v>12</v>
      </c>
      <c r="R305" s="389">
        <v>11</v>
      </c>
      <c r="S305" s="390"/>
      <c r="T305" s="390"/>
      <c r="U305" s="390"/>
      <c r="V305" s="390">
        <v>11</v>
      </c>
    </row>
    <row r="306" spans="1:22" hidden="1">
      <c r="A306" s="387">
        <v>2</v>
      </c>
      <c r="B306" s="388" t="s">
        <v>43</v>
      </c>
      <c r="C306" s="389"/>
      <c r="D306" s="390"/>
      <c r="E306" s="390"/>
      <c r="F306" s="390"/>
      <c r="G306" s="390"/>
      <c r="H306" s="389"/>
      <c r="I306" s="390"/>
      <c r="J306" s="390"/>
      <c r="K306" s="390"/>
      <c r="L306" s="390"/>
      <c r="M306" s="389">
        <v>12</v>
      </c>
      <c r="N306" s="390"/>
      <c r="O306" s="390"/>
      <c r="P306" s="390">
        <v>1</v>
      </c>
      <c r="Q306" s="390">
        <v>11</v>
      </c>
      <c r="R306" s="389">
        <v>12</v>
      </c>
      <c r="S306" s="390"/>
      <c r="T306" s="390"/>
      <c r="U306" s="390">
        <v>1</v>
      </c>
      <c r="V306" s="390">
        <v>11</v>
      </c>
    </row>
    <row r="307" spans="1:22" hidden="1">
      <c r="A307" s="387">
        <v>3</v>
      </c>
      <c r="B307" s="388" t="s">
        <v>44</v>
      </c>
      <c r="C307" s="389"/>
      <c r="D307" s="390"/>
      <c r="E307" s="390"/>
      <c r="F307" s="390"/>
      <c r="G307" s="390"/>
      <c r="H307" s="389"/>
      <c r="I307" s="390"/>
      <c r="J307" s="390"/>
      <c r="K307" s="390"/>
      <c r="L307" s="390"/>
      <c r="M307" s="389">
        <v>12</v>
      </c>
      <c r="N307" s="390"/>
      <c r="O307" s="390"/>
      <c r="P307" s="390"/>
      <c r="Q307" s="390">
        <v>12</v>
      </c>
      <c r="R307" s="389">
        <v>12</v>
      </c>
      <c r="S307" s="390"/>
      <c r="T307" s="390"/>
      <c r="U307" s="390"/>
      <c r="V307" s="390">
        <v>12</v>
      </c>
    </row>
    <row r="308" spans="1:22" hidden="1">
      <c r="A308" s="387">
        <v>4</v>
      </c>
      <c r="B308" s="388" t="s">
        <v>45</v>
      </c>
      <c r="C308" s="389"/>
      <c r="D308" s="390"/>
      <c r="E308" s="390"/>
      <c r="F308" s="390"/>
      <c r="G308" s="390"/>
      <c r="H308" s="389"/>
      <c r="I308" s="390"/>
      <c r="J308" s="390"/>
      <c r="K308" s="390"/>
      <c r="L308" s="390"/>
      <c r="M308" s="389">
        <v>5</v>
      </c>
      <c r="N308" s="390"/>
      <c r="O308" s="390"/>
      <c r="P308" s="390"/>
      <c r="Q308" s="390">
        <v>5</v>
      </c>
      <c r="R308" s="389">
        <v>5</v>
      </c>
      <c r="S308" s="390"/>
      <c r="T308" s="390"/>
      <c r="U308" s="390"/>
      <c r="V308" s="390">
        <v>5</v>
      </c>
    </row>
    <row r="309" spans="1:22" hidden="1">
      <c r="A309" s="387">
        <v>5</v>
      </c>
      <c r="B309" s="388" t="s">
        <v>46</v>
      </c>
      <c r="C309" s="389"/>
      <c r="D309" s="390"/>
      <c r="E309" s="390"/>
      <c r="F309" s="390"/>
      <c r="G309" s="390"/>
      <c r="H309" s="389"/>
      <c r="I309" s="390"/>
      <c r="J309" s="390"/>
      <c r="K309" s="390"/>
      <c r="L309" s="390"/>
      <c r="M309" s="389">
        <v>15</v>
      </c>
      <c r="N309" s="390"/>
      <c r="O309" s="390"/>
      <c r="P309" s="390"/>
      <c r="Q309" s="390">
        <v>15</v>
      </c>
      <c r="R309" s="389">
        <v>15</v>
      </c>
      <c r="S309" s="390"/>
      <c r="T309" s="390"/>
      <c r="U309" s="390"/>
      <c r="V309" s="390">
        <v>15</v>
      </c>
    </row>
    <row r="310" spans="1:22" hidden="1">
      <c r="A310" s="387">
        <v>6</v>
      </c>
      <c r="B310" s="388" t="s">
        <v>47</v>
      </c>
      <c r="C310" s="389"/>
      <c r="D310" s="390"/>
      <c r="E310" s="390"/>
      <c r="F310" s="390"/>
      <c r="G310" s="390"/>
      <c r="H310" s="389"/>
      <c r="I310" s="390"/>
      <c r="J310" s="390"/>
      <c r="K310" s="390"/>
      <c r="L310" s="390"/>
      <c r="M310" s="389">
        <v>16</v>
      </c>
      <c r="N310" s="390"/>
      <c r="O310" s="390"/>
      <c r="P310" s="390"/>
      <c r="Q310" s="390">
        <v>16</v>
      </c>
      <c r="R310" s="389">
        <v>15</v>
      </c>
      <c r="S310" s="390"/>
      <c r="T310" s="390"/>
      <c r="U310" s="390"/>
      <c r="V310" s="390">
        <v>15</v>
      </c>
    </row>
    <row r="311" spans="1:22" hidden="1">
      <c r="A311" s="387">
        <v>7</v>
      </c>
      <c r="B311" s="388" t="s">
        <v>48</v>
      </c>
      <c r="C311" s="389"/>
      <c r="D311" s="390"/>
      <c r="E311" s="390"/>
      <c r="F311" s="390"/>
      <c r="G311" s="390"/>
      <c r="H311" s="389"/>
      <c r="I311" s="390"/>
      <c r="J311" s="390"/>
      <c r="K311" s="390"/>
      <c r="L311" s="390"/>
      <c r="M311" s="389">
        <v>11</v>
      </c>
      <c r="N311" s="390"/>
      <c r="O311" s="390"/>
      <c r="P311" s="390"/>
      <c r="Q311" s="390">
        <v>11</v>
      </c>
      <c r="R311" s="389">
        <v>11</v>
      </c>
      <c r="S311" s="390"/>
      <c r="T311" s="390"/>
      <c r="U311" s="390"/>
      <c r="V311" s="390">
        <v>11</v>
      </c>
    </row>
    <row r="312" spans="1:22" hidden="1">
      <c r="A312" s="387">
        <v>8</v>
      </c>
      <c r="B312" s="388" t="s">
        <v>49</v>
      </c>
      <c r="C312" s="389"/>
      <c r="D312" s="390"/>
      <c r="E312" s="390"/>
      <c r="F312" s="390"/>
      <c r="G312" s="390"/>
      <c r="H312" s="389"/>
      <c r="I312" s="390"/>
      <c r="J312" s="390"/>
      <c r="K312" s="390"/>
      <c r="L312" s="390"/>
      <c r="M312" s="389">
        <v>10</v>
      </c>
      <c r="N312" s="390"/>
      <c r="O312" s="390"/>
      <c r="P312" s="390"/>
      <c r="Q312" s="390">
        <v>10</v>
      </c>
      <c r="R312" s="389">
        <v>10</v>
      </c>
      <c r="S312" s="390"/>
      <c r="T312" s="390"/>
      <c r="U312" s="390"/>
      <c r="V312" s="390">
        <v>10</v>
      </c>
    </row>
    <row r="313" spans="1:22" hidden="1">
      <c r="A313" s="387">
        <v>9</v>
      </c>
      <c r="B313" s="388" t="s">
        <v>50</v>
      </c>
      <c r="C313" s="389"/>
      <c r="D313" s="390"/>
      <c r="E313" s="390"/>
      <c r="F313" s="390"/>
      <c r="G313" s="390"/>
      <c r="H313" s="389"/>
      <c r="I313" s="390"/>
      <c r="J313" s="390"/>
      <c r="K313" s="390"/>
      <c r="L313" s="390"/>
      <c r="M313" s="389">
        <v>12</v>
      </c>
      <c r="N313" s="390"/>
      <c r="O313" s="390"/>
      <c r="P313" s="390"/>
      <c r="Q313" s="390">
        <v>12</v>
      </c>
      <c r="R313" s="389">
        <v>12</v>
      </c>
      <c r="S313" s="390"/>
      <c r="T313" s="390"/>
      <c r="U313" s="390"/>
      <c r="V313" s="390">
        <v>12</v>
      </c>
    </row>
    <row r="314" spans="1:22" hidden="1">
      <c r="A314" s="387">
        <v>10</v>
      </c>
      <c r="B314" s="388" t="s">
        <v>51</v>
      </c>
      <c r="C314" s="389"/>
      <c r="D314" s="390"/>
      <c r="E314" s="390"/>
      <c r="F314" s="390"/>
      <c r="G314" s="390"/>
      <c r="H314" s="389"/>
      <c r="I314" s="390"/>
      <c r="J314" s="390"/>
      <c r="K314" s="390"/>
      <c r="L314" s="390"/>
      <c r="M314" s="389">
        <v>7</v>
      </c>
      <c r="N314" s="390"/>
      <c r="O314" s="390"/>
      <c r="P314" s="390"/>
      <c r="Q314" s="390">
        <v>7</v>
      </c>
      <c r="R314" s="389">
        <v>7</v>
      </c>
      <c r="S314" s="390"/>
      <c r="T314" s="390"/>
      <c r="U314" s="390"/>
      <c r="V314" s="390">
        <v>7</v>
      </c>
    </row>
    <row r="315" spans="1:22" hidden="1">
      <c r="A315" s="387">
        <v>11</v>
      </c>
      <c r="B315" s="388" t="s">
        <v>52</v>
      </c>
      <c r="C315" s="389"/>
      <c r="D315" s="390"/>
      <c r="E315" s="390"/>
      <c r="F315" s="390"/>
      <c r="G315" s="390"/>
      <c r="H315" s="389"/>
      <c r="I315" s="390"/>
      <c r="J315" s="390"/>
      <c r="K315" s="390"/>
      <c r="L315" s="390"/>
      <c r="M315" s="389">
        <v>10</v>
      </c>
      <c r="N315" s="390"/>
      <c r="O315" s="390"/>
      <c r="P315" s="390"/>
      <c r="Q315" s="390">
        <v>10</v>
      </c>
      <c r="R315" s="389">
        <v>10</v>
      </c>
      <c r="S315" s="390"/>
      <c r="T315" s="390"/>
      <c r="U315" s="390"/>
      <c r="V315" s="390">
        <v>10</v>
      </c>
    </row>
    <row r="316" spans="1:22" ht="15.75" hidden="1" customHeight="1">
      <c r="A316" s="387">
        <v>12</v>
      </c>
      <c r="B316" s="388" t="s">
        <v>53</v>
      </c>
      <c r="C316" s="389"/>
      <c r="D316" s="390"/>
      <c r="E316" s="390"/>
      <c r="F316" s="390"/>
      <c r="G316" s="390"/>
      <c r="H316" s="389"/>
      <c r="I316" s="390"/>
      <c r="J316" s="390"/>
      <c r="K316" s="390"/>
      <c r="L316" s="390"/>
      <c r="M316" s="389">
        <v>11</v>
      </c>
      <c r="N316" s="390"/>
      <c r="O316" s="390"/>
      <c r="P316" s="390"/>
      <c r="Q316" s="390">
        <v>11</v>
      </c>
      <c r="R316" s="389">
        <v>11</v>
      </c>
      <c r="S316" s="390"/>
      <c r="T316" s="390"/>
      <c r="U316" s="390"/>
      <c r="V316" s="390">
        <v>11</v>
      </c>
    </row>
    <row r="317" spans="1:22" ht="15.75" customHeight="1">
      <c r="A317" s="394">
        <v>6</v>
      </c>
      <c r="B317" s="395" t="s">
        <v>56</v>
      </c>
      <c r="C317" s="379"/>
      <c r="D317" s="381"/>
      <c r="E317" s="381"/>
      <c r="F317" s="381"/>
      <c r="G317" s="381"/>
      <c r="H317" s="379"/>
      <c r="I317" s="381"/>
      <c r="J317" s="381"/>
      <c r="K317" s="381"/>
      <c r="L317" s="381"/>
      <c r="M317" s="379"/>
      <c r="N317" s="381"/>
      <c r="O317" s="381"/>
      <c r="P317" s="381"/>
      <c r="Q317" s="381"/>
      <c r="R317" s="379"/>
      <c r="S317" s="381"/>
      <c r="T317" s="381"/>
      <c r="U317" s="381"/>
      <c r="V317" s="381"/>
    </row>
    <row r="318" spans="1:22" s="585" customFormat="1">
      <c r="A318" s="387"/>
      <c r="B318" s="388" t="s">
        <v>669</v>
      </c>
      <c r="C318" s="409">
        <v>1</v>
      </c>
      <c r="D318" s="522"/>
      <c r="E318" s="522"/>
      <c r="F318" s="522">
        <v>1</v>
      </c>
      <c r="G318" s="522"/>
      <c r="H318" s="409">
        <v>1</v>
      </c>
      <c r="I318" s="522"/>
      <c r="J318" s="522"/>
      <c r="K318" s="522">
        <v>1</v>
      </c>
      <c r="L318" s="522"/>
      <c r="M318" s="409">
        <v>1</v>
      </c>
      <c r="N318" s="522"/>
      <c r="O318" s="522"/>
      <c r="P318" s="522">
        <v>1</v>
      </c>
      <c r="Q318" s="522"/>
      <c r="R318" s="389">
        <v>1</v>
      </c>
      <c r="S318" s="390"/>
      <c r="T318" s="390"/>
      <c r="U318" s="390">
        <v>1</v>
      </c>
      <c r="V318" s="390"/>
    </row>
    <row r="319" spans="1:22">
      <c r="A319" s="373" t="s">
        <v>57</v>
      </c>
      <c r="B319" s="374" t="s">
        <v>2</v>
      </c>
      <c r="C319" s="377">
        <f>SUM(D319:G319)</f>
        <v>13</v>
      </c>
      <c r="D319" s="391">
        <f>SUM(D320,D323,D326,D327,D328)</f>
        <v>1</v>
      </c>
      <c r="E319" s="391">
        <f t="shared" ref="E319:F319" si="108">SUM(E320,E323,E326,E327,E328)</f>
        <v>2</v>
      </c>
      <c r="F319" s="391">
        <f t="shared" si="108"/>
        <v>3</v>
      </c>
      <c r="G319" s="391">
        <f>SUM(G320,G323,G326,G327,G328)</f>
        <v>7</v>
      </c>
      <c r="H319" s="377">
        <f>SUM(I319:L319)</f>
        <v>13</v>
      </c>
      <c r="I319" s="391">
        <f>SUM(I320,I323,I326,I327,I328)</f>
        <v>1</v>
      </c>
      <c r="J319" s="391">
        <f t="shared" ref="J319:L319" si="109">SUM(J320,J323,J326,J327,J328)</f>
        <v>2</v>
      </c>
      <c r="K319" s="391">
        <f t="shared" si="109"/>
        <v>3</v>
      </c>
      <c r="L319" s="391">
        <f t="shared" si="109"/>
        <v>7</v>
      </c>
      <c r="M319" s="377">
        <f>SUM(N319:Q319)</f>
        <v>13</v>
      </c>
      <c r="N319" s="391">
        <f>SUM(N320,N323,N326,N327,N328)</f>
        <v>1</v>
      </c>
      <c r="O319" s="391">
        <f t="shared" ref="O319:Q319" si="110">SUM(O320,O323,O326,O327,O328)</f>
        <v>2</v>
      </c>
      <c r="P319" s="391">
        <f t="shared" si="110"/>
        <v>3</v>
      </c>
      <c r="Q319" s="391">
        <f t="shared" si="110"/>
        <v>7</v>
      </c>
      <c r="R319" s="447">
        <f>SUM(S319:V319)</f>
        <v>13</v>
      </c>
      <c r="S319" s="448">
        <f>SUM(S320,S323,S326,S327,S328)</f>
        <v>1</v>
      </c>
      <c r="T319" s="448">
        <f t="shared" ref="T319:V319" si="111">SUM(T320,T323,T326,T327,T328)</f>
        <v>2</v>
      </c>
      <c r="U319" s="448">
        <f t="shared" si="111"/>
        <v>3</v>
      </c>
      <c r="V319" s="448">
        <f t="shared" si="111"/>
        <v>7</v>
      </c>
    </row>
    <row r="320" spans="1:22">
      <c r="A320" s="394">
        <v>1</v>
      </c>
      <c r="B320" s="395" t="s">
        <v>27</v>
      </c>
      <c r="C320" s="379">
        <f>SUM(C321:C322)</f>
        <v>2</v>
      </c>
      <c r="D320" s="381">
        <f t="shared" ref="D320:G320" si="112">SUM(D321:D322)</f>
        <v>0</v>
      </c>
      <c r="E320" s="381">
        <f t="shared" si="112"/>
        <v>2</v>
      </c>
      <c r="F320" s="381">
        <f t="shared" si="112"/>
        <v>0</v>
      </c>
      <c r="G320" s="381">
        <f t="shared" si="112"/>
        <v>0</v>
      </c>
      <c r="H320" s="379">
        <f>SUM(H321:H322)</f>
        <v>2</v>
      </c>
      <c r="I320" s="381">
        <f t="shared" ref="I320:L320" si="113">SUM(I321:I322)</f>
        <v>0</v>
      </c>
      <c r="J320" s="381">
        <f t="shared" si="113"/>
        <v>2</v>
      </c>
      <c r="K320" s="381">
        <f t="shared" si="113"/>
        <v>0</v>
      </c>
      <c r="L320" s="381">
        <f t="shared" si="113"/>
        <v>0</v>
      </c>
      <c r="M320" s="379">
        <f>SUM(M321:M322)</f>
        <v>2</v>
      </c>
      <c r="N320" s="381">
        <f t="shared" ref="N320:V320" si="114">SUM(N321:N322)</f>
        <v>0</v>
      </c>
      <c r="O320" s="381">
        <f t="shared" si="114"/>
        <v>2</v>
      </c>
      <c r="P320" s="381">
        <f t="shared" si="114"/>
        <v>0</v>
      </c>
      <c r="Q320" s="381">
        <f t="shared" si="114"/>
        <v>0</v>
      </c>
      <c r="R320" s="379">
        <f t="shared" si="114"/>
        <v>2</v>
      </c>
      <c r="S320" s="381">
        <f t="shared" si="114"/>
        <v>0</v>
      </c>
      <c r="T320" s="381">
        <f t="shared" si="114"/>
        <v>2</v>
      </c>
      <c r="U320" s="381">
        <f t="shared" si="114"/>
        <v>0</v>
      </c>
      <c r="V320" s="381">
        <f t="shared" si="114"/>
        <v>0</v>
      </c>
    </row>
    <row r="321" spans="1:22">
      <c r="A321" s="394">
        <v>1.1000000000000001</v>
      </c>
      <c r="B321" s="395" t="s">
        <v>58</v>
      </c>
      <c r="C321" s="379">
        <v>1</v>
      </c>
      <c r="D321" s="381"/>
      <c r="E321" s="381">
        <v>1</v>
      </c>
      <c r="F321" s="381"/>
      <c r="G321" s="381"/>
      <c r="H321" s="379">
        <v>1</v>
      </c>
      <c r="I321" s="381"/>
      <c r="J321" s="381">
        <v>1</v>
      </c>
      <c r="K321" s="381"/>
      <c r="L321" s="381"/>
      <c r="M321" s="379">
        <v>1</v>
      </c>
      <c r="N321" s="381"/>
      <c r="O321" s="381">
        <v>1</v>
      </c>
      <c r="P321" s="381"/>
      <c r="Q321" s="381"/>
      <c r="R321" s="379">
        <v>1</v>
      </c>
      <c r="S321" s="381"/>
      <c r="T321" s="381">
        <v>1</v>
      </c>
      <c r="U321" s="381"/>
      <c r="V321" s="381"/>
    </row>
    <row r="322" spans="1:22">
      <c r="A322" s="394">
        <v>1.2</v>
      </c>
      <c r="B322" s="395" t="s">
        <v>59</v>
      </c>
      <c r="C322" s="379">
        <v>1</v>
      </c>
      <c r="D322" s="381"/>
      <c r="E322" s="381">
        <v>1</v>
      </c>
      <c r="F322" s="381"/>
      <c r="G322" s="381"/>
      <c r="H322" s="379">
        <v>1</v>
      </c>
      <c r="I322" s="381"/>
      <c r="J322" s="381">
        <v>1</v>
      </c>
      <c r="K322" s="381"/>
      <c r="L322" s="381"/>
      <c r="M322" s="379">
        <v>1</v>
      </c>
      <c r="N322" s="381"/>
      <c r="O322" s="381">
        <v>1</v>
      </c>
      <c r="P322" s="381"/>
      <c r="Q322" s="381"/>
      <c r="R322" s="379">
        <v>1</v>
      </c>
      <c r="S322" s="381"/>
      <c r="T322" s="381">
        <v>1</v>
      </c>
      <c r="U322" s="381"/>
      <c r="V322" s="381"/>
    </row>
    <row r="323" spans="1:22" ht="16.5" customHeight="1">
      <c r="A323" s="394">
        <v>2</v>
      </c>
      <c r="B323" s="395" t="s">
        <v>28</v>
      </c>
      <c r="C323" s="421">
        <f t="shared" ref="C323:V323" si="115">SUM(C324:C325)</f>
        <v>4</v>
      </c>
      <c r="D323" s="398">
        <f t="shared" si="115"/>
        <v>1</v>
      </c>
      <c r="E323" s="398">
        <f t="shared" si="115"/>
        <v>0</v>
      </c>
      <c r="F323" s="398">
        <f t="shared" si="115"/>
        <v>3</v>
      </c>
      <c r="G323" s="398">
        <f t="shared" si="115"/>
        <v>0</v>
      </c>
      <c r="H323" s="379">
        <f t="shared" si="115"/>
        <v>4</v>
      </c>
      <c r="I323" s="381">
        <f t="shared" si="115"/>
        <v>1</v>
      </c>
      <c r="J323" s="381">
        <f t="shared" si="115"/>
        <v>0</v>
      </c>
      <c r="K323" s="381">
        <f t="shared" si="115"/>
        <v>3</v>
      </c>
      <c r="L323" s="381">
        <f t="shared" si="115"/>
        <v>0</v>
      </c>
      <c r="M323" s="379">
        <f t="shared" si="115"/>
        <v>4</v>
      </c>
      <c r="N323" s="381">
        <f t="shared" si="115"/>
        <v>1</v>
      </c>
      <c r="O323" s="381">
        <f t="shared" si="115"/>
        <v>0</v>
      </c>
      <c r="P323" s="381">
        <f t="shared" si="115"/>
        <v>3</v>
      </c>
      <c r="Q323" s="381">
        <f t="shared" si="115"/>
        <v>0</v>
      </c>
      <c r="R323" s="379">
        <f t="shared" si="115"/>
        <v>4</v>
      </c>
      <c r="S323" s="381">
        <f t="shared" si="115"/>
        <v>1</v>
      </c>
      <c r="T323" s="381">
        <f t="shared" si="115"/>
        <v>0</v>
      </c>
      <c r="U323" s="381">
        <f t="shared" si="115"/>
        <v>3</v>
      </c>
      <c r="V323" s="381">
        <f t="shared" si="115"/>
        <v>0</v>
      </c>
    </row>
    <row r="324" spans="1:22">
      <c r="A324" s="394">
        <v>2.1</v>
      </c>
      <c r="B324" s="395" t="s">
        <v>60</v>
      </c>
      <c r="C324" s="421">
        <v>3</v>
      </c>
      <c r="D324" s="398"/>
      <c r="E324" s="398"/>
      <c r="F324" s="398">
        <v>3</v>
      </c>
      <c r="G324" s="398"/>
      <c r="H324" s="379">
        <v>3</v>
      </c>
      <c r="I324" s="381"/>
      <c r="J324" s="381"/>
      <c r="K324" s="381">
        <v>3</v>
      </c>
      <c r="L324" s="381"/>
      <c r="M324" s="379">
        <v>3</v>
      </c>
      <c r="N324" s="381"/>
      <c r="O324" s="381"/>
      <c r="P324" s="381">
        <v>3</v>
      </c>
      <c r="Q324" s="381"/>
      <c r="R324" s="379">
        <v>3</v>
      </c>
      <c r="S324" s="381"/>
      <c r="T324" s="381"/>
      <c r="U324" s="381">
        <v>3</v>
      </c>
      <c r="V324" s="381"/>
    </row>
    <row r="325" spans="1:22">
      <c r="A325" s="394">
        <v>2.2999999999999998</v>
      </c>
      <c r="B325" s="395" t="s">
        <v>61</v>
      </c>
      <c r="C325" s="421">
        <f>SUM(D325:G325)</f>
        <v>1</v>
      </c>
      <c r="D325" s="398">
        <v>1</v>
      </c>
      <c r="E325" s="398"/>
      <c r="F325" s="398"/>
      <c r="G325" s="398"/>
      <c r="H325" s="379">
        <v>1</v>
      </c>
      <c r="I325" s="381">
        <v>1</v>
      </c>
      <c r="J325" s="381"/>
      <c r="K325" s="381"/>
      <c r="L325" s="381"/>
      <c r="M325" s="379">
        <v>1</v>
      </c>
      <c r="N325" s="381">
        <v>1</v>
      </c>
      <c r="O325" s="381"/>
      <c r="P325" s="381"/>
      <c r="Q325" s="381"/>
      <c r="R325" s="379">
        <v>1</v>
      </c>
      <c r="S325" s="381">
        <v>1</v>
      </c>
      <c r="T325" s="381"/>
      <c r="U325" s="381"/>
      <c r="V325" s="381"/>
    </row>
    <row r="326" spans="1:22" ht="17.25" customHeight="1">
      <c r="A326" s="394">
        <v>3</v>
      </c>
      <c r="B326" s="395" t="s">
        <v>38</v>
      </c>
      <c r="C326" s="421"/>
      <c r="D326" s="398"/>
      <c r="E326" s="398"/>
      <c r="F326" s="398"/>
      <c r="G326" s="398"/>
      <c r="H326" s="379"/>
      <c r="I326" s="381"/>
      <c r="J326" s="381"/>
      <c r="K326" s="381"/>
      <c r="L326" s="381"/>
      <c r="M326" s="379"/>
      <c r="N326" s="381"/>
      <c r="O326" s="381"/>
      <c r="P326" s="381"/>
      <c r="Q326" s="381"/>
      <c r="R326" s="379"/>
      <c r="S326" s="381"/>
      <c r="T326" s="381"/>
      <c r="U326" s="381"/>
      <c r="V326" s="381"/>
    </row>
    <row r="327" spans="1:22">
      <c r="A327" s="394">
        <v>4</v>
      </c>
      <c r="B327" s="395" t="s">
        <v>39</v>
      </c>
      <c r="C327" s="421"/>
      <c r="D327" s="398"/>
      <c r="E327" s="398"/>
      <c r="F327" s="398"/>
      <c r="G327" s="398"/>
      <c r="H327" s="379"/>
      <c r="I327" s="381"/>
      <c r="J327" s="381"/>
      <c r="K327" s="381"/>
      <c r="L327" s="381"/>
      <c r="M327" s="379"/>
      <c r="N327" s="381"/>
      <c r="O327" s="381"/>
      <c r="P327" s="381"/>
      <c r="Q327" s="381"/>
      <c r="R327" s="379"/>
      <c r="S327" s="381"/>
      <c r="T327" s="381"/>
      <c r="U327" s="381"/>
      <c r="V327" s="381"/>
    </row>
    <row r="328" spans="1:22">
      <c r="A328" s="392">
        <v>5</v>
      </c>
      <c r="B328" s="393" t="s">
        <v>40</v>
      </c>
      <c r="C328" s="384">
        <f>G328</f>
        <v>7</v>
      </c>
      <c r="D328" s="385">
        <f t="shared" ref="D328:F328" si="116">D329+D331+D333+D335+D337+D339+D341</f>
        <v>0</v>
      </c>
      <c r="E328" s="385">
        <f t="shared" si="116"/>
        <v>0</v>
      </c>
      <c r="F328" s="385">
        <f t="shared" si="116"/>
        <v>0</v>
      </c>
      <c r="G328" s="385">
        <v>7</v>
      </c>
      <c r="H328" s="384">
        <f>L328</f>
        <v>7</v>
      </c>
      <c r="I328" s="385">
        <f t="shared" ref="I328:K328" si="117">I329+I331+I333+I335+I337+I339+I341</f>
        <v>0</v>
      </c>
      <c r="J328" s="385">
        <f t="shared" si="117"/>
        <v>0</v>
      </c>
      <c r="K328" s="385">
        <f t="shared" si="117"/>
        <v>0</v>
      </c>
      <c r="L328" s="385">
        <v>7</v>
      </c>
      <c r="M328" s="384">
        <f>M329+M331+M333+M335+M337+M339+M341</f>
        <v>7</v>
      </c>
      <c r="N328" s="385">
        <f t="shared" ref="N328:V328" si="118">N329+N331+N333+N335+N337+N339+N341</f>
        <v>0</v>
      </c>
      <c r="O328" s="385">
        <f t="shared" si="118"/>
        <v>0</v>
      </c>
      <c r="P328" s="385">
        <f t="shared" si="118"/>
        <v>0</v>
      </c>
      <c r="Q328" s="385">
        <f t="shared" si="118"/>
        <v>7</v>
      </c>
      <c r="R328" s="384">
        <f t="shared" si="118"/>
        <v>7</v>
      </c>
      <c r="S328" s="385">
        <f t="shared" si="118"/>
        <v>0</v>
      </c>
      <c r="T328" s="385">
        <f t="shared" si="118"/>
        <v>0</v>
      </c>
      <c r="U328" s="385">
        <f t="shared" si="118"/>
        <v>0</v>
      </c>
      <c r="V328" s="385">
        <f t="shared" si="118"/>
        <v>7</v>
      </c>
    </row>
    <row r="329" spans="1:22" hidden="1">
      <c r="A329" s="387">
        <v>5.0999999999999996</v>
      </c>
      <c r="B329" s="388" t="s">
        <v>42</v>
      </c>
      <c r="C329" s="389"/>
      <c r="D329" s="390"/>
      <c r="E329" s="390"/>
      <c r="F329" s="390"/>
      <c r="G329" s="390"/>
      <c r="H329" s="389"/>
      <c r="I329" s="390"/>
      <c r="J329" s="390"/>
      <c r="K329" s="390"/>
      <c r="L329" s="390"/>
      <c r="M329" s="389">
        <f>SUM(M330)</f>
        <v>1</v>
      </c>
      <c r="N329" s="390">
        <f t="shared" ref="N329:V329" si="119">SUM(N330)</f>
        <v>0</v>
      </c>
      <c r="O329" s="390">
        <f t="shared" si="119"/>
        <v>0</v>
      </c>
      <c r="P329" s="390">
        <f t="shared" si="119"/>
        <v>0</v>
      </c>
      <c r="Q329" s="390">
        <f t="shared" si="119"/>
        <v>1</v>
      </c>
      <c r="R329" s="389">
        <f t="shared" si="119"/>
        <v>1</v>
      </c>
      <c r="S329" s="390">
        <f t="shared" si="119"/>
        <v>0</v>
      </c>
      <c r="T329" s="390">
        <f t="shared" si="119"/>
        <v>0</v>
      </c>
      <c r="U329" s="390">
        <f t="shared" si="119"/>
        <v>0</v>
      </c>
      <c r="V329" s="390">
        <f t="shared" si="119"/>
        <v>1</v>
      </c>
    </row>
    <row r="330" spans="1:22" hidden="1">
      <c r="A330" s="394"/>
      <c r="B330" s="395" t="s">
        <v>62</v>
      </c>
      <c r="C330" s="379"/>
      <c r="D330" s="381"/>
      <c r="E330" s="381"/>
      <c r="F330" s="381"/>
      <c r="G330" s="381"/>
      <c r="H330" s="379"/>
      <c r="I330" s="381"/>
      <c r="J330" s="381"/>
      <c r="K330" s="381"/>
      <c r="L330" s="381"/>
      <c r="M330" s="379">
        <f t="shared" ref="M330" si="120">N330+O330+P330+Q330</f>
        <v>1</v>
      </c>
      <c r="N330" s="381"/>
      <c r="O330" s="381"/>
      <c r="P330" s="381"/>
      <c r="Q330" s="381">
        <v>1</v>
      </c>
      <c r="R330" s="379">
        <f t="shared" ref="R330:R342" si="121">S330+T330+U330+V330</f>
        <v>1</v>
      </c>
      <c r="S330" s="381"/>
      <c r="T330" s="381"/>
      <c r="U330" s="381"/>
      <c r="V330" s="381">
        <v>1</v>
      </c>
    </row>
    <row r="331" spans="1:22" hidden="1">
      <c r="A331" s="387">
        <v>5.2</v>
      </c>
      <c r="B331" s="388" t="s">
        <v>43</v>
      </c>
      <c r="C331" s="379"/>
      <c r="D331" s="381"/>
      <c r="E331" s="381"/>
      <c r="F331" s="381"/>
      <c r="G331" s="381"/>
      <c r="H331" s="379"/>
      <c r="I331" s="381"/>
      <c r="J331" s="381"/>
      <c r="K331" s="381"/>
      <c r="L331" s="381"/>
      <c r="M331" s="379">
        <v>1</v>
      </c>
      <c r="N331" s="381"/>
      <c r="O331" s="381"/>
      <c r="P331" s="381"/>
      <c r="Q331" s="381">
        <v>1</v>
      </c>
      <c r="R331" s="379">
        <f t="shared" si="121"/>
        <v>1</v>
      </c>
      <c r="S331" s="381"/>
      <c r="T331" s="381"/>
      <c r="U331" s="381"/>
      <c r="V331" s="381">
        <v>1</v>
      </c>
    </row>
    <row r="332" spans="1:22" hidden="1">
      <c r="A332" s="394"/>
      <c r="B332" s="395" t="s">
        <v>62</v>
      </c>
      <c r="C332" s="379"/>
      <c r="D332" s="381"/>
      <c r="E332" s="381"/>
      <c r="F332" s="381"/>
      <c r="G332" s="381"/>
      <c r="H332" s="379"/>
      <c r="I332" s="381"/>
      <c r="J332" s="381"/>
      <c r="K332" s="381"/>
      <c r="L332" s="381"/>
      <c r="M332" s="379">
        <f t="shared" ref="M332" si="122">N332+O332+P332+Q332</f>
        <v>1</v>
      </c>
      <c r="N332" s="381"/>
      <c r="O332" s="381"/>
      <c r="P332" s="381"/>
      <c r="Q332" s="381">
        <v>1</v>
      </c>
      <c r="R332" s="379">
        <f t="shared" si="121"/>
        <v>1</v>
      </c>
      <c r="S332" s="381"/>
      <c r="T332" s="381"/>
      <c r="U332" s="381"/>
      <c r="V332" s="381">
        <v>1</v>
      </c>
    </row>
    <row r="333" spans="1:22" hidden="1">
      <c r="A333" s="387">
        <v>5.3</v>
      </c>
      <c r="B333" s="388" t="s">
        <v>44</v>
      </c>
      <c r="C333" s="379"/>
      <c r="D333" s="381"/>
      <c r="E333" s="381"/>
      <c r="F333" s="381"/>
      <c r="G333" s="381"/>
      <c r="H333" s="379"/>
      <c r="I333" s="381"/>
      <c r="J333" s="381"/>
      <c r="K333" s="381"/>
      <c r="L333" s="381"/>
      <c r="M333" s="379">
        <v>1</v>
      </c>
      <c r="N333" s="381"/>
      <c r="O333" s="381"/>
      <c r="P333" s="381"/>
      <c r="Q333" s="381">
        <v>1</v>
      </c>
      <c r="R333" s="379">
        <f t="shared" si="121"/>
        <v>1</v>
      </c>
      <c r="S333" s="381"/>
      <c r="T333" s="381"/>
      <c r="U333" s="381"/>
      <c r="V333" s="381">
        <v>1</v>
      </c>
    </row>
    <row r="334" spans="1:22" hidden="1">
      <c r="A334" s="387"/>
      <c r="B334" s="395" t="s">
        <v>62</v>
      </c>
      <c r="C334" s="379"/>
      <c r="D334" s="381"/>
      <c r="E334" s="381"/>
      <c r="F334" s="381"/>
      <c r="G334" s="381"/>
      <c r="H334" s="379"/>
      <c r="I334" s="381"/>
      <c r="J334" s="381"/>
      <c r="K334" s="381"/>
      <c r="L334" s="381"/>
      <c r="M334" s="379">
        <v>1</v>
      </c>
      <c r="N334" s="381"/>
      <c r="O334" s="381"/>
      <c r="P334" s="381"/>
      <c r="Q334" s="381">
        <v>1</v>
      </c>
      <c r="R334" s="379">
        <f t="shared" si="121"/>
        <v>1</v>
      </c>
      <c r="S334" s="381"/>
      <c r="T334" s="381"/>
      <c r="U334" s="381"/>
      <c r="V334" s="381">
        <v>1</v>
      </c>
    </row>
    <row r="335" spans="1:22" hidden="1">
      <c r="A335" s="387">
        <v>5.4</v>
      </c>
      <c r="B335" s="388" t="s">
        <v>47</v>
      </c>
      <c r="C335" s="379"/>
      <c r="D335" s="381"/>
      <c r="E335" s="381"/>
      <c r="F335" s="381"/>
      <c r="G335" s="381"/>
      <c r="H335" s="379"/>
      <c r="I335" s="381"/>
      <c r="J335" s="381"/>
      <c r="K335" s="381"/>
      <c r="L335" s="381"/>
      <c r="M335" s="379">
        <v>1</v>
      </c>
      <c r="N335" s="381"/>
      <c r="O335" s="381"/>
      <c r="P335" s="381"/>
      <c r="Q335" s="381">
        <v>1</v>
      </c>
      <c r="R335" s="379">
        <f t="shared" si="121"/>
        <v>1</v>
      </c>
      <c r="S335" s="381"/>
      <c r="T335" s="381"/>
      <c r="U335" s="381"/>
      <c r="V335" s="381">
        <v>1</v>
      </c>
    </row>
    <row r="336" spans="1:22" hidden="1">
      <c r="A336" s="387"/>
      <c r="B336" s="395" t="s">
        <v>62</v>
      </c>
      <c r="C336" s="379"/>
      <c r="D336" s="381"/>
      <c r="E336" s="381"/>
      <c r="F336" s="381"/>
      <c r="G336" s="381"/>
      <c r="H336" s="379"/>
      <c r="I336" s="381"/>
      <c r="J336" s="381"/>
      <c r="K336" s="381"/>
      <c r="L336" s="381"/>
      <c r="M336" s="379">
        <v>1</v>
      </c>
      <c r="N336" s="381"/>
      <c r="O336" s="381"/>
      <c r="P336" s="381"/>
      <c r="Q336" s="381">
        <v>1</v>
      </c>
      <c r="R336" s="379">
        <f t="shared" si="121"/>
        <v>1</v>
      </c>
      <c r="S336" s="381"/>
      <c r="T336" s="381"/>
      <c r="U336" s="381"/>
      <c r="V336" s="381">
        <v>1</v>
      </c>
    </row>
    <row r="337" spans="1:22" hidden="1">
      <c r="A337" s="387">
        <v>5.5</v>
      </c>
      <c r="B337" s="388" t="s">
        <v>49</v>
      </c>
      <c r="C337" s="379"/>
      <c r="D337" s="381"/>
      <c r="E337" s="381"/>
      <c r="F337" s="381"/>
      <c r="G337" s="381"/>
      <c r="H337" s="379"/>
      <c r="I337" s="381"/>
      <c r="J337" s="381"/>
      <c r="K337" s="381"/>
      <c r="L337" s="381"/>
      <c r="M337" s="379">
        <v>1</v>
      </c>
      <c r="N337" s="381"/>
      <c r="O337" s="381"/>
      <c r="P337" s="381"/>
      <c r="Q337" s="381">
        <v>1</v>
      </c>
      <c r="R337" s="379">
        <f t="shared" si="121"/>
        <v>1</v>
      </c>
      <c r="S337" s="381"/>
      <c r="T337" s="381"/>
      <c r="U337" s="381"/>
      <c r="V337" s="381">
        <v>1</v>
      </c>
    </row>
    <row r="338" spans="1:22" hidden="1">
      <c r="A338" s="387"/>
      <c r="B338" s="395" t="s">
        <v>62</v>
      </c>
      <c r="C338" s="379"/>
      <c r="D338" s="381"/>
      <c r="E338" s="381"/>
      <c r="F338" s="381"/>
      <c r="G338" s="381"/>
      <c r="H338" s="379"/>
      <c r="I338" s="381"/>
      <c r="J338" s="381"/>
      <c r="K338" s="381"/>
      <c r="L338" s="381"/>
      <c r="M338" s="379">
        <v>1</v>
      </c>
      <c r="N338" s="381"/>
      <c r="O338" s="381"/>
      <c r="P338" s="381"/>
      <c r="Q338" s="381">
        <v>1</v>
      </c>
      <c r="R338" s="379">
        <f t="shared" si="121"/>
        <v>1</v>
      </c>
      <c r="S338" s="381"/>
      <c r="T338" s="381"/>
      <c r="U338" s="381"/>
      <c r="V338" s="381">
        <v>1</v>
      </c>
    </row>
    <row r="339" spans="1:22" hidden="1">
      <c r="A339" s="387">
        <v>5.6</v>
      </c>
      <c r="B339" s="388" t="s">
        <v>52</v>
      </c>
      <c r="C339" s="379"/>
      <c r="D339" s="381"/>
      <c r="E339" s="381"/>
      <c r="F339" s="381"/>
      <c r="G339" s="381"/>
      <c r="H339" s="379"/>
      <c r="I339" s="381"/>
      <c r="J339" s="381"/>
      <c r="K339" s="381"/>
      <c r="L339" s="381"/>
      <c r="M339" s="379">
        <v>1</v>
      </c>
      <c r="N339" s="381"/>
      <c r="O339" s="381"/>
      <c r="P339" s="381"/>
      <c r="Q339" s="381">
        <v>1</v>
      </c>
      <c r="R339" s="379">
        <f t="shared" si="121"/>
        <v>1</v>
      </c>
      <c r="S339" s="381"/>
      <c r="T339" s="381"/>
      <c r="U339" s="381"/>
      <c r="V339" s="381">
        <v>1</v>
      </c>
    </row>
    <row r="340" spans="1:22" hidden="1">
      <c r="A340" s="387"/>
      <c r="B340" s="395" t="s">
        <v>62</v>
      </c>
      <c r="C340" s="379"/>
      <c r="D340" s="381"/>
      <c r="E340" s="381"/>
      <c r="F340" s="381"/>
      <c r="G340" s="381"/>
      <c r="H340" s="379"/>
      <c r="I340" s="381"/>
      <c r="J340" s="381"/>
      <c r="K340" s="381"/>
      <c r="L340" s="381"/>
      <c r="M340" s="379">
        <v>1</v>
      </c>
      <c r="N340" s="381"/>
      <c r="O340" s="381"/>
      <c r="P340" s="381"/>
      <c r="Q340" s="381">
        <v>1</v>
      </c>
      <c r="R340" s="379">
        <f t="shared" si="121"/>
        <v>1</v>
      </c>
      <c r="S340" s="381"/>
      <c r="T340" s="381"/>
      <c r="U340" s="381"/>
      <c r="V340" s="381">
        <v>1</v>
      </c>
    </row>
    <row r="341" spans="1:22" hidden="1">
      <c r="A341" s="387">
        <v>5.7</v>
      </c>
      <c r="B341" s="388" t="s">
        <v>53</v>
      </c>
      <c r="C341" s="379"/>
      <c r="D341" s="381"/>
      <c r="E341" s="381"/>
      <c r="F341" s="381"/>
      <c r="G341" s="381"/>
      <c r="H341" s="379"/>
      <c r="I341" s="381"/>
      <c r="J341" s="381"/>
      <c r="K341" s="381"/>
      <c r="L341" s="381"/>
      <c r="M341" s="379">
        <v>1</v>
      </c>
      <c r="N341" s="381"/>
      <c r="O341" s="381"/>
      <c r="P341" s="381"/>
      <c r="Q341" s="381">
        <v>1</v>
      </c>
      <c r="R341" s="379">
        <f t="shared" si="121"/>
        <v>1</v>
      </c>
      <c r="S341" s="381"/>
      <c r="T341" s="381"/>
      <c r="U341" s="381"/>
      <c r="V341" s="381">
        <v>1</v>
      </c>
    </row>
    <row r="342" spans="1:22" hidden="1">
      <c r="A342" s="387"/>
      <c r="B342" s="395" t="s">
        <v>62</v>
      </c>
      <c r="C342" s="379"/>
      <c r="D342" s="381"/>
      <c r="E342" s="381"/>
      <c r="F342" s="381"/>
      <c r="G342" s="381"/>
      <c r="H342" s="379"/>
      <c r="I342" s="381"/>
      <c r="J342" s="381"/>
      <c r="K342" s="381"/>
      <c r="L342" s="381"/>
      <c r="M342" s="379">
        <v>1</v>
      </c>
      <c r="N342" s="381"/>
      <c r="O342" s="381"/>
      <c r="P342" s="381"/>
      <c r="Q342" s="381">
        <v>1</v>
      </c>
      <c r="R342" s="379">
        <f t="shared" si="121"/>
        <v>1</v>
      </c>
      <c r="S342" s="381"/>
      <c r="T342" s="381"/>
      <c r="U342" s="381"/>
      <c r="V342" s="381">
        <v>1</v>
      </c>
    </row>
    <row r="343" spans="1:22">
      <c r="A343" s="373" t="s">
        <v>63</v>
      </c>
      <c r="B343" s="374" t="s">
        <v>64</v>
      </c>
      <c r="C343" s="396">
        <f>SUM(D343:G343)</f>
        <v>26</v>
      </c>
      <c r="D343" s="397">
        <f>SUM(D344,D345,D354,D355,D356,D357)</f>
        <v>0</v>
      </c>
      <c r="E343" s="397">
        <f>SUM(E344,E345,E354,E355,E356,E357)</f>
        <v>8</v>
      </c>
      <c r="F343" s="397">
        <f>SUM(F344,F345,F354,F355,F356,F357)</f>
        <v>18</v>
      </c>
      <c r="G343" s="397">
        <f>SUM(G344,G345,G354,G355,G356,G357)</f>
        <v>0</v>
      </c>
      <c r="H343" s="396">
        <f>SUM(I343:L343)</f>
        <v>26</v>
      </c>
      <c r="I343" s="397">
        <f>SUM(I344,I345,I354,I355,I356,I357)</f>
        <v>0</v>
      </c>
      <c r="J343" s="397">
        <f>SUM(J344,J345,J354,J355,J356,J357)</f>
        <v>7</v>
      </c>
      <c r="K343" s="397">
        <f>SUM(K344,K345,K354,K355,K356,K357)</f>
        <v>19</v>
      </c>
      <c r="L343" s="397">
        <f>SUM(L344,L345,L354,L355,L356,L357)</f>
        <v>0</v>
      </c>
      <c r="M343" s="396">
        <f>SUM(N343:Q343)</f>
        <v>26</v>
      </c>
      <c r="N343" s="397">
        <f>SUM(N344,N345,N354,N355,N356,N357)</f>
        <v>0</v>
      </c>
      <c r="O343" s="397">
        <f>SUM(O344,O345,O354,O355,O356,O357)</f>
        <v>8</v>
      </c>
      <c r="P343" s="397">
        <f>SUM(P344,P345,P354,P355,P356,P357)</f>
        <v>18</v>
      </c>
      <c r="Q343" s="397">
        <f>SUM(Q344,Q345,Q354,Q355,Q356,Q357)</f>
        <v>0</v>
      </c>
      <c r="R343" s="396">
        <f>SUM(S343:V343)</f>
        <v>26</v>
      </c>
      <c r="S343" s="397">
        <f>SUM(S344,S345,S354,S355,S356,S357)</f>
        <v>0</v>
      </c>
      <c r="T343" s="397">
        <f>SUM(T344,T345,T354,T355,T356,T357)</f>
        <v>8</v>
      </c>
      <c r="U343" s="397">
        <f>SUM(U344,U345,U354,U355,U356,U357)</f>
        <v>18</v>
      </c>
      <c r="V343" s="397">
        <f>SUM(V344,V345,V354,V355,V356,V357)</f>
        <v>0</v>
      </c>
    </row>
    <row r="344" spans="1:22">
      <c r="A344" s="394">
        <v>1</v>
      </c>
      <c r="B344" s="395" t="s">
        <v>27</v>
      </c>
      <c r="C344" s="379"/>
      <c r="D344" s="381"/>
      <c r="E344" s="381"/>
      <c r="F344" s="381"/>
      <c r="G344" s="381"/>
      <c r="H344" s="379"/>
      <c r="I344" s="381"/>
      <c r="J344" s="381"/>
      <c r="K344" s="381"/>
      <c r="L344" s="381"/>
      <c r="M344" s="379"/>
      <c r="N344" s="381"/>
      <c r="O344" s="381"/>
      <c r="P344" s="381"/>
      <c r="Q344" s="381"/>
      <c r="R344" s="379"/>
      <c r="S344" s="381"/>
      <c r="T344" s="381"/>
      <c r="U344" s="381"/>
      <c r="V344" s="381"/>
    </row>
    <row r="345" spans="1:22" ht="17.25" customHeight="1">
      <c r="A345" s="394">
        <v>2</v>
      </c>
      <c r="B345" s="395" t="s">
        <v>28</v>
      </c>
      <c r="C345" s="379">
        <f>SUM(D345:G345)</f>
        <v>26</v>
      </c>
      <c r="D345" s="381">
        <f>SUM(D346:D353)</f>
        <v>0</v>
      </c>
      <c r="E345" s="381">
        <v>8</v>
      </c>
      <c r="F345" s="381">
        <v>18</v>
      </c>
      <c r="G345" s="381">
        <f t="shared" ref="G345" si="123">SUM(G346:G353)</f>
        <v>0</v>
      </c>
      <c r="H345" s="379">
        <f>SUM(I345:L345)</f>
        <v>26</v>
      </c>
      <c r="I345" s="381">
        <f>SUM(I346:I353)</f>
        <v>0</v>
      </c>
      <c r="J345" s="381">
        <f t="shared" ref="J345:L345" si="124">SUM(J346:J353)</f>
        <v>7</v>
      </c>
      <c r="K345" s="381">
        <f t="shared" si="124"/>
        <v>19</v>
      </c>
      <c r="L345" s="381">
        <f t="shared" si="124"/>
        <v>0</v>
      </c>
      <c r="M345" s="379">
        <f>SUM(N345:Q345)</f>
        <v>26</v>
      </c>
      <c r="N345" s="381">
        <f>SUM(N346:N353)</f>
        <v>0</v>
      </c>
      <c r="O345" s="381">
        <f t="shared" ref="O345:Q345" si="125">SUM(O346:O353)</f>
        <v>8</v>
      </c>
      <c r="P345" s="381">
        <f t="shared" si="125"/>
        <v>18</v>
      </c>
      <c r="Q345" s="381">
        <f t="shared" si="125"/>
        <v>0</v>
      </c>
      <c r="R345" s="379">
        <f>SUM(S345:V345)</f>
        <v>26</v>
      </c>
      <c r="S345" s="381">
        <f>SUM(S346:S353)</f>
        <v>0</v>
      </c>
      <c r="T345" s="381">
        <f t="shared" ref="T345:V345" si="126">SUM(T346:T353)</f>
        <v>8</v>
      </c>
      <c r="U345" s="381">
        <f t="shared" si="126"/>
        <v>18</v>
      </c>
      <c r="V345" s="381">
        <f t="shared" si="126"/>
        <v>0</v>
      </c>
    </row>
    <row r="346" spans="1:22" hidden="1">
      <c r="A346" s="394"/>
      <c r="B346" s="395" t="s">
        <v>65</v>
      </c>
      <c r="C346" s="379">
        <f>SUM(D346:G346)</f>
        <v>0</v>
      </c>
      <c r="D346" s="381"/>
      <c r="E346" s="381"/>
      <c r="F346" s="381"/>
      <c r="G346" s="381"/>
      <c r="H346" s="379">
        <f>SUM(I346:L346)</f>
        <v>8</v>
      </c>
      <c r="I346" s="381"/>
      <c r="J346" s="381">
        <v>7</v>
      </c>
      <c r="K346" s="381">
        <v>1</v>
      </c>
      <c r="L346" s="381"/>
      <c r="M346" s="379">
        <f>SUM(N346:Q346)</f>
        <v>8</v>
      </c>
      <c r="N346" s="381"/>
      <c r="O346" s="381">
        <v>8</v>
      </c>
      <c r="P346" s="381"/>
      <c r="Q346" s="381"/>
      <c r="R346" s="379">
        <f t="shared" ref="R346:R353" si="127">SUM(S346:V346)</f>
        <v>8</v>
      </c>
      <c r="S346" s="381"/>
      <c r="T346" s="381">
        <v>8</v>
      </c>
      <c r="U346" s="381"/>
      <c r="V346" s="381"/>
    </row>
    <row r="347" spans="1:22" hidden="1">
      <c r="A347" s="394"/>
      <c r="B347" s="395" t="s">
        <v>66</v>
      </c>
      <c r="C347" s="379">
        <f t="shared" ref="C347:C353" si="128">SUM(D347:G347)</f>
        <v>0</v>
      </c>
      <c r="D347" s="381"/>
      <c r="E347" s="381"/>
      <c r="F347" s="381"/>
      <c r="G347" s="381"/>
      <c r="H347" s="379">
        <f t="shared" ref="H347:H353" si="129">SUM(I347:L347)</f>
        <v>12</v>
      </c>
      <c r="I347" s="381"/>
      <c r="J347" s="381"/>
      <c r="K347" s="381">
        <v>12</v>
      </c>
      <c r="L347" s="381"/>
      <c r="M347" s="379">
        <f t="shared" ref="M347:M353" si="130">SUM(N347:Q347)</f>
        <v>12</v>
      </c>
      <c r="N347" s="381"/>
      <c r="O347" s="381"/>
      <c r="P347" s="381">
        <v>12</v>
      </c>
      <c r="Q347" s="381"/>
      <c r="R347" s="379">
        <f t="shared" si="127"/>
        <v>12</v>
      </c>
      <c r="S347" s="381"/>
      <c r="T347" s="381"/>
      <c r="U347" s="381">
        <v>12</v>
      </c>
      <c r="V347" s="381"/>
    </row>
    <row r="348" spans="1:22" hidden="1">
      <c r="A348" s="394"/>
      <c r="B348" s="395" t="s">
        <v>67</v>
      </c>
      <c r="C348" s="379">
        <f t="shared" si="128"/>
        <v>0</v>
      </c>
      <c r="D348" s="381"/>
      <c r="E348" s="381"/>
      <c r="F348" s="398"/>
      <c r="G348" s="381"/>
      <c r="H348" s="379">
        <f t="shared" si="129"/>
        <v>1</v>
      </c>
      <c r="I348" s="381"/>
      <c r="J348" s="381"/>
      <c r="K348" s="398">
        <v>1</v>
      </c>
      <c r="L348" s="381"/>
      <c r="M348" s="379">
        <f t="shared" si="130"/>
        <v>1</v>
      </c>
      <c r="N348" s="381"/>
      <c r="O348" s="381"/>
      <c r="P348" s="398">
        <v>1</v>
      </c>
      <c r="Q348" s="381"/>
      <c r="R348" s="379">
        <f t="shared" si="127"/>
        <v>1</v>
      </c>
      <c r="S348" s="381"/>
      <c r="T348" s="381"/>
      <c r="U348" s="398">
        <v>1</v>
      </c>
      <c r="V348" s="381"/>
    </row>
    <row r="349" spans="1:22" hidden="1">
      <c r="A349" s="394"/>
      <c r="B349" s="395" t="s">
        <v>68</v>
      </c>
      <c r="C349" s="379">
        <f t="shared" si="128"/>
        <v>0</v>
      </c>
      <c r="D349" s="381"/>
      <c r="E349" s="381"/>
      <c r="F349" s="398"/>
      <c r="G349" s="381"/>
      <c r="H349" s="379">
        <f t="shared" si="129"/>
        <v>1</v>
      </c>
      <c r="I349" s="381"/>
      <c r="J349" s="381"/>
      <c r="K349" s="398">
        <v>1</v>
      </c>
      <c r="L349" s="381"/>
      <c r="M349" s="379">
        <f t="shared" si="130"/>
        <v>1</v>
      </c>
      <c r="N349" s="381"/>
      <c r="O349" s="381"/>
      <c r="P349" s="398">
        <v>1</v>
      </c>
      <c r="Q349" s="381"/>
      <c r="R349" s="379">
        <f t="shared" si="127"/>
        <v>1</v>
      </c>
      <c r="S349" s="381"/>
      <c r="T349" s="381"/>
      <c r="U349" s="398">
        <v>1</v>
      </c>
      <c r="V349" s="381"/>
    </row>
    <row r="350" spans="1:22" hidden="1">
      <c r="A350" s="394"/>
      <c r="B350" s="395" t="s">
        <v>69</v>
      </c>
      <c r="C350" s="379">
        <f t="shared" si="128"/>
        <v>0</v>
      </c>
      <c r="D350" s="381"/>
      <c r="E350" s="381"/>
      <c r="F350" s="381"/>
      <c r="G350" s="381"/>
      <c r="H350" s="379">
        <f t="shared" si="129"/>
        <v>1</v>
      </c>
      <c r="I350" s="381"/>
      <c r="J350" s="381"/>
      <c r="K350" s="381">
        <v>1</v>
      </c>
      <c r="L350" s="381"/>
      <c r="M350" s="379">
        <f t="shared" si="130"/>
        <v>1</v>
      </c>
      <c r="N350" s="381"/>
      <c r="O350" s="381"/>
      <c r="P350" s="381">
        <v>1</v>
      </c>
      <c r="Q350" s="381"/>
      <c r="R350" s="379">
        <f t="shared" si="127"/>
        <v>1</v>
      </c>
      <c r="S350" s="381"/>
      <c r="T350" s="381"/>
      <c r="U350" s="398">
        <v>1</v>
      </c>
      <c r="V350" s="381"/>
    </row>
    <row r="351" spans="1:22" hidden="1">
      <c r="A351" s="394"/>
      <c r="B351" s="395" t="s">
        <v>70</v>
      </c>
      <c r="C351" s="379">
        <f t="shared" si="128"/>
        <v>0</v>
      </c>
      <c r="D351" s="381"/>
      <c r="E351" s="381"/>
      <c r="F351" s="381"/>
      <c r="G351" s="381"/>
      <c r="H351" s="379">
        <f t="shared" si="129"/>
        <v>1</v>
      </c>
      <c r="I351" s="381"/>
      <c r="J351" s="381"/>
      <c r="K351" s="381">
        <v>1</v>
      </c>
      <c r="L351" s="381"/>
      <c r="M351" s="379">
        <f t="shared" si="130"/>
        <v>1</v>
      </c>
      <c r="N351" s="381"/>
      <c r="O351" s="381"/>
      <c r="P351" s="381">
        <v>1</v>
      </c>
      <c r="Q351" s="381"/>
      <c r="R351" s="379">
        <f t="shared" si="127"/>
        <v>1</v>
      </c>
      <c r="S351" s="381"/>
      <c r="T351" s="381"/>
      <c r="U351" s="398">
        <v>1</v>
      </c>
      <c r="V351" s="381"/>
    </row>
    <row r="352" spans="1:22" hidden="1">
      <c r="A352" s="394"/>
      <c r="B352" s="395" t="s">
        <v>71</v>
      </c>
      <c r="C352" s="379">
        <f t="shared" si="128"/>
        <v>0</v>
      </c>
      <c r="D352" s="381"/>
      <c r="E352" s="381"/>
      <c r="F352" s="381"/>
      <c r="G352" s="381"/>
      <c r="H352" s="379">
        <f t="shared" si="129"/>
        <v>1</v>
      </c>
      <c r="I352" s="381"/>
      <c r="J352" s="381"/>
      <c r="K352" s="381">
        <v>1</v>
      </c>
      <c r="L352" s="381"/>
      <c r="M352" s="379">
        <f t="shared" si="130"/>
        <v>1</v>
      </c>
      <c r="N352" s="381"/>
      <c r="O352" s="381"/>
      <c r="P352" s="381">
        <v>1</v>
      </c>
      <c r="Q352" s="381"/>
      <c r="R352" s="379">
        <f t="shared" si="127"/>
        <v>1</v>
      </c>
      <c r="S352" s="381"/>
      <c r="T352" s="381"/>
      <c r="U352" s="381">
        <v>1</v>
      </c>
      <c r="V352" s="381"/>
    </row>
    <row r="353" spans="1:22" hidden="1">
      <c r="A353" s="394"/>
      <c r="B353" s="395" t="s">
        <v>72</v>
      </c>
      <c r="C353" s="379">
        <f t="shared" si="128"/>
        <v>0</v>
      </c>
      <c r="D353" s="381"/>
      <c r="E353" s="381"/>
      <c r="F353" s="381"/>
      <c r="G353" s="381"/>
      <c r="H353" s="379">
        <f t="shared" si="129"/>
        <v>1</v>
      </c>
      <c r="I353" s="381"/>
      <c r="J353" s="381"/>
      <c r="K353" s="381">
        <v>1</v>
      </c>
      <c r="L353" s="381"/>
      <c r="M353" s="379">
        <f t="shared" si="130"/>
        <v>1</v>
      </c>
      <c r="N353" s="381"/>
      <c r="O353" s="381"/>
      <c r="P353" s="381">
        <v>1</v>
      </c>
      <c r="Q353" s="381"/>
      <c r="R353" s="379">
        <f t="shared" si="127"/>
        <v>1</v>
      </c>
      <c r="S353" s="381"/>
      <c r="T353" s="381"/>
      <c r="U353" s="381">
        <v>1</v>
      </c>
      <c r="V353" s="381"/>
    </row>
    <row r="354" spans="1:22" ht="15" customHeight="1">
      <c r="A354" s="394">
        <v>3</v>
      </c>
      <c r="B354" s="395" t="s">
        <v>38</v>
      </c>
      <c r="C354" s="379"/>
      <c r="D354" s="381"/>
      <c r="E354" s="381"/>
      <c r="F354" s="381"/>
      <c r="G354" s="381"/>
      <c r="H354" s="379"/>
      <c r="I354" s="381"/>
      <c r="J354" s="381"/>
      <c r="K354" s="381"/>
      <c r="L354" s="381"/>
      <c r="M354" s="379"/>
      <c r="N354" s="381"/>
      <c r="O354" s="381"/>
      <c r="P354" s="381"/>
      <c r="Q354" s="381"/>
      <c r="R354" s="379"/>
      <c r="S354" s="381"/>
      <c r="T354" s="381"/>
      <c r="U354" s="381"/>
      <c r="V354" s="381"/>
    </row>
    <row r="355" spans="1:22">
      <c r="A355" s="394">
        <v>4</v>
      </c>
      <c r="B355" s="395" t="s">
        <v>39</v>
      </c>
      <c r="C355" s="379"/>
      <c r="D355" s="381"/>
      <c r="E355" s="381"/>
      <c r="F355" s="381"/>
      <c r="G355" s="381"/>
      <c r="H355" s="379"/>
      <c r="I355" s="381"/>
      <c r="J355" s="381"/>
      <c r="K355" s="381"/>
      <c r="L355" s="381"/>
      <c r="M355" s="379"/>
      <c r="N355" s="381"/>
      <c r="O355" s="381"/>
      <c r="P355" s="381"/>
      <c r="Q355" s="381"/>
      <c r="R355" s="379"/>
      <c r="S355" s="381"/>
      <c r="T355" s="381"/>
      <c r="U355" s="381"/>
      <c r="V355" s="381"/>
    </row>
    <row r="356" spans="1:22">
      <c r="A356" s="394">
        <v>5</v>
      </c>
      <c r="B356" s="395" t="s">
        <v>40</v>
      </c>
      <c r="C356" s="379"/>
      <c r="D356" s="381"/>
      <c r="E356" s="381"/>
      <c r="F356" s="381"/>
      <c r="G356" s="381"/>
      <c r="H356" s="379"/>
      <c r="I356" s="381"/>
      <c r="J356" s="381"/>
      <c r="K356" s="381"/>
      <c r="L356" s="381"/>
      <c r="M356" s="379"/>
      <c r="N356" s="381"/>
      <c r="O356" s="381"/>
      <c r="P356" s="381"/>
      <c r="Q356" s="381"/>
      <c r="R356" s="379"/>
      <c r="S356" s="381"/>
      <c r="T356" s="381"/>
      <c r="U356" s="381"/>
      <c r="V356" s="381"/>
    </row>
    <row r="357" spans="1:22" ht="15.75" customHeight="1">
      <c r="A357" s="394">
        <v>6</v>
      </c>
      <c r="B357" s="395" t="s">
        <v>56</v>
      </c>
      <c r="C357" s="379"/>
      <c r="D357" s="381"/>
      <c r="E357" s="381"/>
      <c r="F357" s="381"/>
      <c r="G357" s="381"/>
      <c r="H357" s="379"/>
      <c r="I357" s="381"/>
      <c r="J357" s="381"/>
      <c r="K357" s="381"/>
      <c r="L357" s="381"/>
      <c r="M357" s="379"/>
      <c r="N357" s="381"/>
      <c r="O357" s="381"/>
      <c r="P357" s="381"/>
      <c r="Q357" s="381"/>
      <c r="R357" s="379"/>
      <c r="S357" s="381"/>
      <c r="T357" s="381"/>
      <c r="U357" s="381"/>
      <c r="V357" s="381"/>
    </row>
    <row r="358" spans="1:22">
      <c r="A358" s="373" t="s">
        <v>73</v>
      </c>
      <c r="B358" s="374" t="s">
        <v>74</v>
      </c>
      <c r="C358" s="377">
        <f>SUM(D358:G358)</f>
        <v>1</v>
      </c>
      <c r="D358" s="399">
        <f>SUM(D359,D360,D362,D363,D364,D365)</f>
        <v>0</v>
      </c>
      <c r="E358" s="399">
        <f t="shared" ref="E358:G358" si="131">SUM(E359,E360,E362,E363,E364,E365)</f>
        <v>1</v>
      </c>
      <c r="F358" s="399">
        <f t="shared" si="131"/>
        <v>0</v>
      </c>
      <c r="G358" s="399">
        <f t="shared" si="131"/>
        <v>0</v>
      </c>
      <c r="H358" s="377">
        <f>SUM(I358:L358)</f>
        <v>1</v>
      </c>
      <c r="I358" s="399">
        <f>SUM(I359,I360,I362,I363,I364,I365)</f>
        <v>0</v>
      </c>
      <c r="J358" s="399">
        <f t="shared" ref="J358:L358" si="132">SUM(J359,J360,J362,J363,J364,J365)</f>
        <v>1</v>
      </c>
      <c r="K358" s="399">
        <f t="shared" si="132"/>
        <v>0</v>
      </c>
      <c r="L358" s="399">
        <f t="shared" si="132"/>
        <v>0</v>
      </c>
      <c r="M358" s="377">
        <f>SUM(N358:Q358)</f>
        <v>1</v>
      </c>
      <c r="N358" s="399">
        <f>SUM(N359,N360,N362,N363,N364,N365)</f>
        <v>0</v>
      </c>
      <c r="O358" s="399">
        <f t="shared" ref="O358:Q358" si="133">SUM(O359,O360,O362,O363,O364,O365)</f>
        <v>1</v>
      </c>
      <c r="P358" s="399">
        <f t="shared" si="133"/>
        <v>0</v>
      </c>
      <c r="Q358" s="399">
        <f t="shared" si="133"/>
        <v>0</v>
      </c>
      <c r="R358" s="447">
        <f>SUM(S358:V358)</f>
        <v>1</v>
      </c>
      <c r="S358" s="449">
        <f>SUM(S359,S360,S362,S363,S364,S365)</f>
        <v>0</v>
      </c>
      <c r="T358" s="449">
        <f t="shared" ref="T358:V358" si="134">SUM(T359,T360,T362,T363,T364,T365)</f>
        <v>1</v>
      </c>
      <c r="U358" s="449">
        <f t="shared" si="134"/>
        <v>0</v>
      </c>
      <c r="V358" s="449">
        <f t="shared" si="134"/>
        <v>0</v>
      </c>
    </row>
    <row r="359" spans="1:22">
      <c r="A359" s="394">
        <v>1</v>
      </c>
      <c r="B359" s="395" t="s">
        <v>27</v>
      </c>
      <c r="C359" s="379"/>
      <c r="D359" s="381"/>
      <c r="E359" s="381"/>
      <c r="F359" s="381"/>
      <c r="G359" s="381"/>
      <c r="H359" s="379"/>
      <c r="I359" s="381"/>
      <c r="J359" s="381"/>
      <c r="K359" s="381"/>
      <c r="L359" s="381"/>
      <c r="M359" s="379"/>
      <c r="N359" s="381"/>
      <c r="O359" s="381"/>
      <c r="P359" s="381"/>
      <c r="Q359" s="381"/>
      <c r="R359" s="379"/>
      <c r="S359" s="381"/>
      <c r="T359" s="381"/>
      <c r="U359" s="381"/>
      <c r="V359" s="381"/>
    </row>
    <row r="360" spans="1:22" ht="16.5" customHeight="1">
      <c r="A360" s="394">
        <v>2</v>
      </c>
      <c r="B360" s="395" t="s">
        <v>28</v>
      </c>
      <c r="C360" s="379">
        <v>1</v>
      </c>
      <c r="D360" s="381"/>
      <c r="E360" s="381">
        <v>1</v>
      </c>
      <c r="F360" s="381"/>
      <c r="G360" s="381"/>
      <c r="H360" s="379">
        <v>1</v>
      </c>
      <c r="I360" s="381"/>
      <c r="J360" s="381">
        <v>1</v>
      </c>
      <c r="K360" s="381"/>
      <c r="L360" s="381"/>
      <c r="M360" s="379">
        <v>1</v>
      </c>
      <c r="N360" s="381"/>
      <c r="O360" s="381">
        <v>1</v>
      </c>
      <c r="P360" s="381"/>
      <c r="Q360" s="381"/>
      <c r="R360" s="379">
        <v>1</v>
      </c>
      <c r="S360" s="381"/>
      <c r="T360" s="381">
        <v>1</v>
      </c>
      <c r="U360" s="381"/>
      <c r="V360" s="381"/>
    </row>
    <row r="361" spans="1:22" ht="16.5" customHeight="1">
      <c r="A361" s="394"/>
      <c r="B361" s="395" t="s">
        <v>417</v>
      </c>
      <c r="C361" s="379">
        <v>1</v>
      </c>
      <c r="D361" s="381"/>
      <c r="E361" s="381">
        <v>1</v>
      </c>
      <c r="F361" s="381"/>
      <c r="G361" s="381"/>
      <c r="H361" s="379">
        <v>1</v>
      </c>
      <c r="I361" s="381"/>
      <c r="J361" s="381">
        <v>1</v>
      </c>
      <c r="K361" s="381"/>
      <c r="L361" s="381"/>
      <c r="M361" s="379">
        <v>1</v>
      </c>
      <c r="N361" s="381"/>
      <c r="O361" s="381">
        <v>1</v>
      </c>
      <c r="P361" s="381"/>
      <c r="Q361" s="381"/>
      <c r="R361" s="379">
        <v>1</v>
      </c>
      <c r="S361" s="381"/>
      <c r="T361" s="381">
        <v>1</v>
      </c>
      <c r="U361" s="381"/>
      <c r="V361" s="381"/>
    </row>
    <row r="362" spans="1:22" ht="18" customHeight="1">
      <c r="A362" s="394">
        <v>3</v>
      </c>
      <c r="B362" s="395" t="s">
        <v>38</v>
      </c>
      <c r="C362" s="379"/>
      <c r="D362" s="381"/>
      <c r="E362" s="381"/>
      <c r="F362" s="381"/>
      <c r="G362" s="381"/>
      <c r="H362" s="379"/>
      <c r="I362" s="381"/>
      <c r="J362" s="381"/>
      <c r="K362" s="381"/>
      <c r="L362" s="381"/>
      <c r="M362" s="379"/>
      <c r="N362" s="381"/>
      <c r="O362" s="381"/>
      <c r="P362" s="381"/>
      <c r="Q362" s="381"/>
      <c r="R362" s="379"/>
      <c r="S362" s="381"/>
      <c r="T362" s="381"/>
      <c r="U362" s="381"/>
      <c r="V362" s="381"/>
    </row>
    <row r="363" spans="1:22">
      <c r="A363" s="394">
        <v>4</v>
      </c>
      <c r="B363" s="395" t="s">
        <v>39</v>
      </c>
      <c r="C363" s="379"/>
      <c r="D363" s="381"/>
      <c r="E363" s="381"/>
      <c r="F363" s="381"/>
      <c r="G363" s="381"/>
      <c r="H363" s="379"/>
      <c r="I363" s="381"/>
      <c r="J363" s="381"/>
      <c r="K363" s="381"/>
      <c r="L363" s="381"/>
      <c r="M363" s="379"/>
      <c r="N363" s="381"/>
      <c r="O363" s="381"/>
      <c r="P363" s="381"/>
      <c r="Q363" s="381"/>
      <c r="R363" s="379"/>
      <c r="S363" s="381"/>
      <c r="T363" s="381"/>
      <c r="U363" s="381"/>
      <c r="V363" s="381"/>
    </row>
    <row r="364" spans="1:22">
      <c r="A364" s="394">
        <v>5</v>
      </c>
      <c r="B364" s="395" t="s">
        <v>40</v>
      </c>
      <c r="C364" s="379"/>
      <c r="D364" s="381"/>
      <c r="E364" s="381"/>
      <c r="F364" s="381"/>
      <c r="G364" s="381"/>
      <c r="H364" s="379"/>
      <c r="I364" s="381"/>
      <c r="J364" s="381"/>
      <c r="K364" s="381"/>
      <c r="L364" s="381"/>
      <c r="M364" s="379"/>
      <c r="N364" s="381"/>
      <c r="O364" s="381"/>
      <c r="P364" s="381"/>
      <c r="Q364" s="381"/>
      <c r="R364" s="379"/>
      <c r="S364" s="381"/>
      <c r="T364" s="381"/>
      <c r="U364" s="381"/>
      <c r="V364" s="381"/>
    </row>
    <row r="365" spans="1:22" ht="18" customHeight="1">
      <c r="A365" s="394">
        <v>6</v>
      </c>
      <c r="B365" s="395" t="s">
        <v>56</v>
      </c>
      <c r="C365" s="379"/>
      <c r="D365" s="381"/>
      <c r="E365" s="381"/>
      <c r="F365" s="381"/>
      <c r="G365" s="381"/>
      <c r="H365" s="379"/>
      <c r="I365" s="381"/>
      <c r="J365" s="381"/>
      <c r="K365" s="381"/>
      <c r="L365" s="381"/>
      <c r="M365" s="379"/>
      <c r="N365" s="381"/>
      <c r="O365" s="381"/>
      <c r="P365" s="381"/>
      <c r="Q365" s="381"/>
      <c r="R365" s="379"/>
      <c r="S365" s="381"/>
      <c r="T365" s="381"/>
      <c r="U365" s="381"/>
      <c r="V365" s="381"/>
    </row>
    <row r="366" spans="1:22">
      <c r="A366" s="373" t="s">
        <v>75</v>
      </c>
      <c r="B366" s="374" t="s">
        <v>76</v>
      </c>
      <c r="C366" s="377">
        <f>SUM(D366:G366)</f>
        <v>19</v>
      </c>
      <c r="D366" s="376">
        <f>SUM(D367,D368,D371,D372,D377,D378,D379)</f>
        <v>0</v>
      </c>
      <c r="E366" s="376">
        <f t="shared" ref="E366:G366" si="135">SUM(E367,E368,E371,E372,E377,E378,E379)</f>
        <v>0</v>
      </c>
      <c r="F366" s="376">
        <f t="shared" si="135"/>
        <v>12</v>
      </c>
      <c r="G366" s="376">
        <f t="shared" si="135"/>
        <v>7</v>
      </c>
      <c r="H366" s="377">
        <f>SUM(I366:L366)</f>
        <v>20</v>
      </c>
      <c r="I366" s="376">
        <f>SUM(I367,I368,I371,I372,I377,I378,I379)</f>
        <v>0</v>
      </c>
      <c r="J366" s="376">
        <f t="shared" ref="J366:L366" si="136">SUM(J367,J368,J371,J372,J377,J378,J379)</f>
        <v>0</v>
      </c>
      <c r="K366" s="376">
        <f t="shared" si="136"/>
        <v>5</v>
      </c>
      <c r="L366" s="376">
        <f t="shared" si="136"/>
        <v>15</v>
      </c>
      <c r="M366" s="377">
        <f>SUM(N366:Q366)</f>
        <v>19</v>
      </c>
      <c r="N366" s="376">
        <f>SUM(N367,N368,N371,N372,N377,N378,N379)</f>
        <v>0</v>
      </c>
      <c r="O366" s="376">
        <f t="shared" ref="O366:Q366" si="137">SUM(O367,O368,O371,O372,O377,O378,O379)</f>
        <v>0</v>
      </c>
      <c r="P366" s="376">
        <f t="shared" si="137"/>
        <v>12</v>
      </c>
      <c r="Q366" s="376">
        <f t="shared" si="137"/>
        <v>7</v>
      </c>
      <c r="R366" s="447">
        <f>SUM(S366:V366)</f>
        <v>19</v>
      </c>
      <c r="S366" s="397">
        <f>SUM(S367,S368,S371,S372,S377,S378,S379)</f>
        <v>0</v>
      </c>
      <c r="T366" s="397">
        <f t="shared" ref="T366:V366" si="138">SUM(T367,T368,T371,T372,T377,T378,T379)</f>
        <v>0</v>
      </c>
      <c r="U366" s="397">
        <f t="shared" si="138"/>
        <v>12</v>
      </c>
      <c r="V366" s="397">
        <f t="shared" si="138"/>
        <v>7</v>
      </c>
    </row>
    <row r="367" spans="1:22">
      <c r="A367" s="394">
        <v>1</v>
      </c>
      <c r="B367" s="395" t="s">
        <v>27</v>
      </c>
      <c r="C367" s="379"/>
      <c r="D367" s="381"/>
      <c r="E367" s="398"/>
      <c r="F367" s="381"/>
      <c r="G367" s="381"/>
      <c r="H367" s="379"/>
      <c r="I367" s="381"/>
      <c r="J367" s="381"/>
      <c r="K367" s="381"/>
      <c r="L367" s="381"/>
      <c r="M367" s="379"/>
      <c r="N367" s="381"/>
      <c r="O367" s="381"/>
      <c r="P367" s="381"/>
      <c r="Q367" s="381"/>
      <c r="R367" s="379"/>
      <c r="S367" s="381"/>
      <c r="T367" s="381"/>
      <c r="U367" s="381"/>
      <c r="V367" s="381"/>
    </row>
    <row r="368" spans="1:22" ht="16.5" customHeight="1">
      <c r="A368" s="394">
        <v>2</v>
      </c>
      <c r="B368" s="395" t="s">
        <v>28</v>
      </c>
      <c r="C368" s="379">
        <f>SUM(D368:G368)</f>
        <v>7</v>
      </c>
      <c r="D368" s="381"/>
      <c r="E368" s="381"/>
      <c r="F368" s="381">
        <v>5</v>
      </c>
      <c r="G368" s="381">
        <f>G369</f>
        <v>2</v>
      </c>
      <c r="H368" s="379">
        <f>SUM(I368:L368)</f>
        <v>8</v>
      </c>
      <c r="I368" s="381"/>
      <c r="J368" s="381"/>
      <c r="K368" s="381">
        <v>5</v>
      </c>
      <c r="L368" s="381">
        <f>L369</f>
        <v>3</v>
      </c>
      <c r="M368" s="379">
        <v>7</v>
      </c>
      <c r="N368" s="381"/>
      <c r="O368" s="381"/>
      <c r="P368" s="381">
        <v>5</v>
      </c>
      <c r="Q368" s="381">
        <v>2</v>
      </c>
      <c r="R368" s="379">
        <v>7</v>
      </c>
      <c r="S368" s="381"/>
      <c r="T368" s="381"/>
      <c r="U368" s="381">
        <v>5</v>
      </c>
      <c r="V368" s="381">
        <v>2</v>
      </c>
    </row>
    <row r="369" spans="1:22">
      <c r="A369" s="394"/>
      <c r="B369" s="395" t="s">
        <v>77</v>
      </c>
      <c r="C369" s="379">
        <f>C368</f>
        <v>7</v>
      </c>
      <c r="D369" s="381"/>
      <c r="E369" s="381"/>
      <c r="F369" s="381">
        <v>5</v>
      </c>
      <c r="G369" s="381">
        <v>2</v>
      </c>
      <c r="H369" s="379">
        <f>SUM(I369:L369)</f>
        <v>8</v>
      </c>
      <c r="I369" s="381"/>
      <c r="J369" s="381"/>
      <c r="K369" s="381">
        <v>5</v>
      </c>
      <c r="L369" s="381">
        <v>3</v>
      </c>
      <c r="M369" s="379">
        <v>7</v>
      </c>
      <c r="N369" s="381"/>
      <c r="O369" s="381"/>
      <c r="P369" s="381">
        <v>5</v>
      </c>
      <c r="Q369" s="381">
        <v>2</v>
      </c>
      <c r="R369" s="379">
        <v>7</v>
      </c>
      <c r="S369" s="381"/>
      <c r="T369" s="381"/>
      <c r="U369" s="381">
        <v>5</v>
      </c>
      <c r="V369" s="381">
        <v>2</v>
      </c>
    </row>
    <row r="370" spans="1:22">
      <c r="A370" s="394"/>
      <c r="B370" s="395" t="s">
        <v>78</v>
      </c>
      <c r="C370" s="379"/>
      <c r="D370" s="381"/>
      <c r="E370" s="381"/>
      <c r="F370" s="381"/>
      <c r="G370" s="381"/>
      <c r="H370" s="379"/>
      <c r="I370" s="381"/>
      <c r="J370" s="381"/>
      <c r="K370" s="381"/>
      <c r="L370" s="381"/>
      <c r="M370" s="379"/>
      <c r="N370" s="381"/>
      <c r="O370" s="381"/>
      <c r="P370" s="381"/>
      <c r="Q370" s="381"/>
      <c r="R370" s="379"/>
      <c r="S370" s="381"/>
      <c r="T370" s="381"/>
      <c r="U370" s="381"/>
      <c r="V370" s="381"/>
    </row>
    <row r="371" spans="1:22" ht="17.25" customHeight="1">
      <c r="A371" s="394">
        <v>3</v>
      </c>
      <c r="B371" s="395" t="s">
        <v>38</v>
      </c>
      <c r="C371" s="379"/>
      <c r="D371" s="381"/>
      <c r="E371" s="381"/>
      <c r="F371" s="381"/>
      <c r="G371" s="381"/>
      <c r="H371" s="379"/>
      <c r="I371" s="381"/>
      <c r="J371" s="381"/>
      <c r="K371" s="381"/>
      <c r="L371" s="381"/>
      <c r="M371" s="379"/>
      <c r="N371" s="381"/>
      <c r="O371" s="381"/>
      <c r="P371" s="381"/>
      <c r="Q371" s="381"/>
      <c r="R371" s="379"/>
      <c r="S371" s="381"/>
      <c r="T371" s="381"/>
      <c r="U371" s="381"/>
      <c r="V371" s="381"/>
    </row>
    <row r="372" spans="1:22">
      <c r="A372" s="394">
        <v>4</v>
      </c>
      <c r="B372" s="395" t="s">
        <v>39</v>
      </c>
      <c r="C372" s="379"/>
      <c r="D372" s="381"/>
      <c r="E372" s="381"/>
      <c r="F372" s="381"/>
      <c r="G372" s="381"/>
      <c r="H372" s="379"/>
      <c r="I372" s="381"/>
      <c r="J372" s="381"/>
      <c r="K372" s="381"/>
      <c r="L372" s="381"/>
      <c r="M372" s="379"/>
      <c r="N372" s="381"/>
      <c r="O372" s="381"/>
      <c r="P372" s="381"/>
      <c r="Q372" s="381"/>
      <c r="R372" s="379"/>
      <c r="S372" s="381"/>
      <c r="T372" s="381"/>
      <c r="U372" s="381"/>
      <c r="V372" s="381"/>
    </row>
    <row r="373" spans="1:22">
      <c r="A373" s="634" t="s">
        <v>0</v>
      </c>
      <c r="B373" s="640" t="s">
        <v>412</v>
      </c>
      <c r="C373" s="629" t="s">
        <v>355</v>
      </c>
      <c r="D373" s="630"/>
      <c r="E373" s="630"/>
      <c r="F373" s="630"/>
      <c r="G373" s="631"/>
      <c r="H373" s="643" t="s">
        <v>9</v>
      </c>
      <c r="I373" s="644"/>
      <c r="J373" s="644"/>
      <c r="K373" s="644"/>
      <c r="L373" s="645"/>
      <c r="M373" s="643" t="s">
        <v>356</v>
      </c>
      <c r="N373" s="644"/>
      <c r="O373" s="644"/>
      <c r="P373" s="644"/>
      <c r="Q373" s="645"/>
      <c r="R373" s="643" t="s">
        <v>10</v>
      </c>
      <c r="S373" s="644"/>
      <c r="T373" s="644"/>
      <c r="U373" s="644"/>
      <c r="V373" s="645"/>
    </row>
    <row r="374" spans="1:22">
      <c r="A374" s="639"/>
      <c r="B374" s="641"/>
      <c r="C374" s="646" t="s">
        <v>345</v>
      </c>
      <c r="D374" s="626" t="s">
        <v>344</v>
      </c>
      <c r="E374" s="627"/>
      <c r="F374" s="627"/>
      <c r="G374" s="628"/>
      <c r="H374" s="634" t="s">
        <v>345</v>
      </c>
      <c r="I374" s="636" t="s">
        <v>344</v>
      </c>
      <c r="J374" s="637"/>
      <c r="K374" s="637"/>
      <c r="L374" s="638"/>
      <c r="M374" s="634" t="s">
        <v>345</v>
      </c>
      <c r="N374" s="636" t="s">
        <v>344</v>
      </c>
      <c r="O374" s="637"/>
      <c r="P374" s="637"/>
      <c r="Q374" s="638"/>
      <c r="R374" s="634" t="s">
        <v>345</v>
      </c>
      <c r="S374" s="636" t="s">
        <v>344</v>
      </c>
      <c r="T374" s="637"/>
      <c r="U374" s="637"/>
      <c r="V374" s="638"/>
    </row>
    <row r="375" spans="1:22" ht="51.75" customHeight="1">
      <c r="A375" s="635"/>
      <c r="B375" s="642"/>
      <c r="C375" s="647"/>
      <c r="D375" s="427" t="s">
        <v>346</v>
      </c>
      <c r="E375" s="427" t="s">
        <v>413</v>
      </c>
      <c r="F375" s="427" t="s">
        <v>414</v>
      </c>
      <c r="G375" s="427" t="s">
        <v>415</v>
      </c>
      <c r="H375" s="635"/>
      <c r="I375" s="369" t="s">
        <v>346</v>
      </c>
      <c r="J375" s="369" t="s">
        <v>413</v>
      </c>
      <c r="K375" s="369" t="s">
        <v>414</v>
      </c>
      <c r="L375" s="369" t="s">
        <v>415</v>
      </c>
      <c r="M375" s="635"/>
      <c r="N375" s="369" t="s">
        <v>346</v>
      </c>
      <c r="O375" s="369" t="s">
        <v>413</v>
      </c>
      <c r="P375" s="369" t="s">
        <v>414</v>
      </c>
      <c r="Q375" s="369" t="s">
        <v>415</v>
      </c>
      <c r="R375" s="635"/>
      <c r="S375" s="369" t="s">
        <v>346</v>
      </c>
      <c r="T375" s="369" t="s">
        <v>413</v>
      </c>
      <c r="U375" s="369" t="s">
        <v>414</v>
      </c>
      <c r="V375" s="369" t="s">
        <v>415</v>
      </c>
    </row>
    <row r="376" spans="1:22">
      <c r="A376" s="443">
        <v>1</v>
      </c>
      <c r="B376" s="387">
        <v>2</v>
      </c>
      <c r="C376" s="443">
        <v>3</v>
      </c>
      <c r="D376" s="387">
        <v>4</v>
      </c>
      <c r="E376" s="443">
        <v>5</v>
      </c>
      <c r="F376" s="387">
        <v>6</v>
      </c>
      <c r="G376" s="443">
        <v>7</v>
      </c>
      <c r="H376" s="387">
        <v>8</v>
      </c>
      <c r="I376" s="443">
        <v>9</v>
      </c>
      <c r="J376" s="387">
        <v>10</v>
      </c>
      <c r="K376" s="443">
        <v>11</v>
      </c>
      <c r="L376" s="387">
        <v>12</v>
      </c>
      <c r="M376" s="443">
        <v>13</v>
      </c>
      <c r="N376" s="387">
        <v>14</v>
      </c>
      <c r="O376" s="443">
        <v>15</v>
      </c>
      <c r="P376" s="387">
        <v>16</v>
      </c>
      <c r="Q376" s="443">
        <v>17</v>
      </c>
      <c r="R376" s="387">
        <v>18</v>
      </c>
      <c r="S376" s="444">
        <v>19</v>
      </c>
      <c r="T376" s="387">
        <v>20</v>
      </c>
      <c r="U376" s="444">
        <v>21</v>
      </c>
      <c r="V376" s="387">
        <v>22</v>
      </c>
    </row>
    <row r="377" spans="1:22">
      <c r="A377" s="394">
        <v>5</v>
      </c>
      <c r="B377" s="395" t="s">
        <v>40</v>
      </c>
      <c r="C377" s="379"/>
      <c r="D377" s="381"/>
      <c r="E377" s="381"/>
      <c r="F377" s="381"/>
      <c r="G377" s="381"/>
      <c r="H377" s="379"/>
      <c r="I377" s="381"/>
      <c r="J377" s="381"/>
      <c r="K377" s="381"/>
      <c r="L377" s="381"/>
      <c r="M377" s="379"/>
      <c r="N377" s="381"/>
      <c r="O377" s="381"/>
      <c r="P377" s="381"/>
      <c r="Q377" s="381"/>
      <c r="R377" s="379"/>
      <c r="S377" s="381"/>
      <c r="T377" s="381"/>
      <c r="U377" s="381"/>
      <c r="V377" s="381"/>
    </row>
    <row r="378" spans="1:22" ht="17.25" customHeight="1">
      <c r="A378" s="394">
        <v>6</v>
      </c>
      <c r="B378" s="395" t="s">
        <v>56</v>
      </c>
      <c r="C378" s="379"/>
      <c r="D378" s="381"/>
      <c r="E378" s="381"/>
      <c r="F378" s="381"/>
      <c r="G378" s="381"/>
      <c r="H378" s="379"/>
      <c r="I378" s="381"/>
      <c r="J378" s="381"/>
      <c r="K378" s="381"/>
      <c r="L378" s="381"/>
      <c r="M378" s="379"/>
      <c r="N378" s="381"/>
      <c r="O378" s="381"/>
      <c r="P378" s="381"/>
      <c r="Q378" s="381"/>
      <c r="R378" s="379"/>
      <c r="S378" s="381"/>
      <c r="T378" s="381"/>
      <c r="U378" s="381"/>
      <c r="V378" s="381"/>
    </row>
    <row r="379" spans="1:22" ht="17.25" customHeight="1">
      <c r="A379" s="394">
        <v>7</v>
      </c>
      <c r="B379" s="395" t="s">
        <v>79</v>
      </c>
      <c r="C379" s="400">
        <f>SUM(D379:G379)</f>
        <v>12</v>
      </c>
      <c r="D379" s="401">
        <v>0</v>
      </c>
      <c r="E379" s="401">
        <f t="shared" ref="E379" si="139">E380+E382+E384+E386+E388+E390+E392+E394+E396+E398+E400+E402</f>
        <v>0</v>
      </c>
      <c r="F379" s="401">
        <v>7</v>
      </c>
      <c r="G379" s="401">
        <v>5</v>
      </c>
      <c r="H379" s="400">
        <f>SUM(I379:L379)</f>
        <v>12</v>
      </c>
      <c r="I379" s="401">
        <v>0</v>
      </c>
      <c r="J379" s="401">
        <f t="shared" ref="J379" si="140">J380+J382+J384+J386+J388+J390+J392+J394+J396+J398+J400+J402</f>
        <v>0</v>
      </c>
      <c r="K379" s="401">
        <v>0</v>
      </c>
      <c r="L379" s="401">
        <v>12</v>
      </c>
      <c r="M379" s="400">
        <f>SUM(N379:Q379)</f>
        <v>12</v>
      </c>
      <c r="N379" s="401">
        <f t="shared" ref="N379:Q379" si="141">N380+N382+N384+N386+N388+N390+N392+N394+N396+N398+N400+N402</f>
        <v>0</v>
      </c>
      <c r="O379" s="401">
        <f t="shared" si="141"/>
        <v>0</v>
      </c>
      <c r="P379" s="401">
        <f t="shared" si="141"/>
        <v>7</v>
      </c>
      <c r="Q379" s="401">
        <f t="shared" si="141"/>
        <v>5</v>
      </c>
      <c r="R379" s="379">
        <f>SUM(S379:V379)</f>
        <v>12</v>
      </c>
      <c r="S379" s="381">
        <f t="shared" ref="S379:V379" si="142">S380+S382+S384+S386+S388+S390+S392+S394+S396+S398+S400+S402</f>
        <v>0</v>
      </c>
      <c r="T379" s="381">
        <f t="shared" si="142"/>
        <v>0</v>
      </c>
      <c r="U379" s="381">
        <f t="shared" si="142"/>
        <v>7</v>
      </c>
      <c r="V379" s="381">
        <f t="shared" si="142"/>
        <v>5</v>
      </c>
    </row>
    <row r="380" spans="1:22" hidden="1">
      <c r="A380" s="394">
        <v>7.1</v>
      </c>
      <c r="B380" s="395" t="s">
        <v>80</v>
      </c>
      <c r="C380" s="379"/>
      <c r="D380" s="381"/>
      <c r="E380" s="381"/>
      <c r="F380" s="381"/>
      <c r="G380" s="381"/>
      <c r="H380" s="379"/>
      <c r="I380" s="381"/>
      <c r="J380" s="381"/>
      <c r="K380" s="381"/>
      <c r="L380" s="381"/>
      <c r="M380" s="379">
        <v>1</v>
      </c>
      <c r="N380" s="381"/>
      <c r="O380" s="381"/>
      <c r="P380" s="381">
        <v>1</v>
      </c>
      <c r="Q380" s="381"/>
      <c r="R380" s="379">
        <v>1</v>
      </c>
      <c r="S380" s="381"/>
      <c r="T380" s="381"/>
      <c r="U380" s="381">
        <v>1</v>
      </c>
      <c r="V380" s="381"/>
    </row>
    <row r="381" spans="1:22" hidden="1">
      <c r="A381" s="387"/>
      <c r="B381" s="402" t="s">
        <v>81</v>
      </c>
      <c r="C381" s="389"/>
      <c r="D381" s="390"/>
      <c r="E381" s="403"/>
      <c r="F381" s="390"/>
      <c r="G381" s="390"/>
      <c r="H381" s="389"/>
      <c r="I381" s="390"/>
      <c r="J381" s="403"/>
      <c r="K381" s="390"/>
      <c r="L381" s="390"/>
      <c r="M381" s="389">
        <v>1</v>
      </c>
      <c r="N381" s="390"/>
      <c r="O381" s="403"/>
      <c r="P381" s="390">
        <v>1</v>
      </c>
      <c r="Q381" s="390"/>
      <c r="R381" s="389">
        <v>1</v>
      </c>
      <c r="S381" s="390"/>
      <c r="T381" s="403"/>
      <c r="U381" s="390">
        <v>1</v>
      </c>
      <c r="V381" s="390"/>
    </row>
    <row r="382" spans="1:22" hidden="1">
      <c r="A382" s="394">
        <v>7.2</v>
      </c>
      <c r="B382" s="404" t="s">
        <v>82</v>
      </c>
      <c r="C382" s="389"/>
      <c r="D382" s="381"/>
      <c r="E382" s="405"/>
      <c r="F382" s="406"/>
      <c r="G382" s="381"/>
      <c r="H382" s="389"/>
      <c r="I382" s="381"/>
      <c r="J382" s="405"/>
      <c r="K382" s="406"/>
      <c r="L382" s="381"/>
      <c r="M382" s="389">
        <v>1</v>
      </c>
      <c r="N382" s="381"/>
      <c r="O382" s="405"/>
      <c r="P382" s="406"/>
      <c r="Q382" s="381">
        <v>1</v>
      </c>
      <c r="R382" s="407">
        <v>1</v>
      </c>
      <c r="S382" s="381"/>
      <c r="T382" s="405"/>
      <c r="U382" s="406"/>
      <c r="V382" s="381">
        <v>1</v>
      </c>
    </row>
    <row r="383" spans="1:22" hidden="1">
      <c r="A383" s="387"/>
      <c r="B383" s="388" t="s">
        <v>83</v>
      </c>
      <c r="C383" s="389"/>
      <c r="D383" s="390"/>
      <c r="E383" s="403"/>
      <c r="F383" s="390"/>
      <c r="G383" s="390"/>
      <c r="H383" s="389"/>
      <c r="I383" s="390"/>
      <c r="J383" s="403"/>
      <c r="K383" s="390"/>
      <c r="L383" s="390"/>
      <c r="M383" s="389">
        <v>1</v>
      </c>
      <c r="N383" s="390"/>
      <c r="O383" s="403"/>
      <c r="P383" s="390"/>
      <c r="Q383" s="390">
        <v>1</v>
      </c>
      <c r="R383" s="389">
        <v>1</v>
      </c>
      <c r="S383" s="390"/>
      <c r="T383" s="403"/>
      <c r="U383" s="390"/>
      <c r="V383" s="390">
        <v>1</v>
      </c>
    </row>
    <row r="384" spans="1:22" hidden="1">
      <c r="A384" s="394">
        <v>7.3</v>
      </c>
      <c r="B384" s="404" t="s">
        <v>84</v>
      </c>
      <c r="C384" s="389"/>
      <c r="D384" s="381"/>
      <c r="E384" s="405"/>
      <c r="F384" s="406"/>
      <c r="G384" s="381"/>
      <c r="H384" s="389"/>
      <c r="I384" s="381"/>
      <c r="J384" s="405"/>
      <c r="K384" s="406"/>
      <c r="L384" s="381"/>
      <c r="M384" s="389">
        <v>1</v>
      </c>
      <c r="N384" s="381"/>
      <c r="O384" s="405"/>
      <c r="P384" s="406"/>
      <c r="Q384" s="381">
        <v>1</v>
      </c>
      <c r="R384" s="407">
        <v>1</v>
      </c>
      <c r="S384" s="381"/>
      <c r="T384" s="405"/>
      <c r="U384" s="406"/>
      <c r="V384" s="381">
        <v>1</v>
      </c>
    </row>
    <row r="385" spans="1:22" hidden="1">
      <c r="A385" s="387"/>
      <c r="B385" s="388" t="s">
        <v>83</v>
      </c>
      <c r="C385" s="389"/>
      <c r="D385" s="390"/>
      <c r="E385" s="403"/>
      <c r="F385" s="390"/>
      <c r="G385" s="390"/>
      <c r="H385" s="389"/>
      <c r="I385" s="390"/>
      <c r="J385" s="403"/>
      <c r="K385" s="390"/>
      <c r="L385" s="390"/>
      <c r="M385" s="389">
        <v>1</v>
      </c>
      <c r="N385" s="390"/>
      <c r="O385" s="403"/>
      <c r="P385" s="390"/>
      <c r="Q385" s="390">
        <v>1</v>
      </c>
      <c r="R385" s="389">
        <v>1</v>
      </c>
      <c r="S385" s="390"/>
      <c r="T385" s="403"/>
      <c r="U385" s="390"/>
      <c r="V385" s="390">
        <v>1</v>
      </c>
    </row>
    <row r="386" spans="1:22" hidden="1">
      <c r="A386" s="394">
        <v>7.4</v>
      </c>
      <c r="B386" s="404" t="s">
        <v>85</v>
      </c>
      <c r="C386" s="389"/>
      <c r="D386" s="381"/>
      <c r="E386" s="405"/>
      <c r="F386" s="406"/>
      <c r="G386" s="381"/>
      <c r="H386" s="389"/>
      <c r="I386" s="381"/>
      <c r="J386" s="405"/>
      <c r="K386" s="406"/>
      <c r="L386" s="381"/>
      <c r="M386" s="389">
        <v>1</v>
      </c>
      <c r="N386" s="381"/>
      <c r="O386" s="405"/>
      <c r="P386" s="406"/>
      <c r="Q386" s="381">
        <v>1</v>
      </c>
      <c r="R386" s="407">
        <v>1</v>
      </c>
      <c r="S386" s="381"/>
      <c r="T386" s="405"/>
      <c r="U386" s="406"/>
      <c r="V386" s="381">
        <v>1</v>
      </c>
    </row>
    <row r="387" spans="1:22" hidden="1">
      <c r="A387" s="387"/>
      <c r="B387" s="388" t="s">
        <v>83</v>
      </c>
      <c r="C387" s="389"/>
      <c r="D387" s="390"/>
      <c r="E387" s="403"/>
      <c r="F387" s="390"/>
      <c r="G387" s="390"/>
      <c r="H387" s="389"/>
      <c r="I387" s="390"/>
      <c r="J387" s="403"/>
      <c r="K387" s="390"/>
      <c r="L387" s="390"/>
      <c r="M387" s="389">
        <v>1</v>
      </c>
      <c r="N387" s="390"/>
      <c r="O387" s="403"/>
      <c r="P387" s="390"/>
      <c r="Q387" s="390">
        <v>1</v>
      </c>
      <c r="R387" s="389">
        <v>1</v>
      </c>
      <c r="S387" s="390"/>
      <c r="T387" s="403"/>
      <c r="U387" s="390"/>
      <c r="V387" s="390">
        <v>1</v>
      </c>
    </row>
    <row r="388" spans="1:22" hidden="1">
      <c r="A388" s="394">
        <v>7.5</v>
      </c>
      <c r="B388" s="395" t="s">
        <v>86</v>
      </c>
      <c r="C388" s="389"/>
      <c r="D388" s="381"/>
      <c r="E388" s="405"/>
      <c r="F388" s="381"/>
      <c r="G388" s="381"/>
      <c r="H388" s="389"/>
      <c r="I388" s="381"/>
      <c r="J388" s="405"/>
      <c r="K388" s="381"/>
      <c r="L388" s="381"/>
      <c r="M388" s="389">
        <v>1</v>
      </c>
      <c r="N388" s="381"/>
      <c r="O388" s="405"/>
      <c r="P388" s="381">
        <v>1</v>
      </c>
      <c r="Q388" s="381"/>
      <c r="R388" s="379">
        <v>1</v>
      </c>
      <c r="S388" s="381"/>
      <c r="T388" s="405"/>
      <c r="U388" s="381">
        <v>1</v>
      </c>
      <c r="V388" s="381"/>
    </row>
    <row r="389" spans="1:22" hidden="1">
      <c r="A389" s="394"/>
      <c r="B389" s="388" t="s">
        <v>83</v>
      </c>
      <c r="C389" s="389"/>
      <c r="D389" s="381"/>
      <c r="E389" s="405"/>
      <c r="F389" s="406"/>
      <c r="G389" s="381"/>
      <c r="H389" s="389"/>
      <c r="I389" s="381"/>
      <c r="J389" s="405"/>
      <c r="K389" s="406"/>
      <c r="L389" s="381"/>
      <c r="M389" s="389">
        <v>1</v>
      </c>
      <c r="N389" s="381"/>
      <c r="O389" s="405"/>
      <c r="P389" s="406">
        <v>1</v>
      </c>
      <c r="Q389" s="381"/>
      <c r="R389" s="407">
        <v>1</v>
      </c>
      <c r="S389" s="381"/>
      <c r="T389" s="405"/>
      <c r="U389" s="406">
        <v>1</v>
      </c>
      <c r="V389" s="381"/>
    </row>
    <row r="390" spans="1:22" hidden="1">
      <c r="A390" s="394">
        <v>7.6</v>
      </c>
      <c r="B390" s="395" t="s">
        <v>87</v>
      </c>
      <c r="C390" s="389"/>
      <c r="D390" s="381"/>
      <c r="E390" s="405"/>
      <c r="F390" s="406"/>
      <c r="G390" s="381"/>
      <c r="H390" s="389"/>
      <c r="I390" s="381"/>
      <c r="J390" s="405"/>
      <c r="K390" s="406"/>
      <c r="L390" s="381"/>
      <c r="M390" s="389">
        <v>1</v>
      </c>
      <c r="N390" s="381"/>
      <c r="O390" s="405"/>
      <c r="P390" s="406">
        <v>1</v>
      </c>
      <c r="Q390" s="381"/>
      <c r="R390" s="407">
        <v>1</v>
      </c>
      <c r="S390" s="381"/>
      <c r="T390" s="405"/>
      <c r="U390" s="406">
        <v>1</v>
      </c>
      <c r="V390" s="381"/>
    </row>
    <row r="391" spans="1:22" hidden="1">
      <c r="A391" s="387"/>
      <c r="B391" s="402" t="s">
        <v>81</v>
      </c>
      <c r="C391" s="389"/>
      <c r="D391" s="390"/>
      <c r="E391" s="390"/>
      <c r="F391" s="390"/>
      <c r="G391" s="390"/>
      <c r="H391" s="389"/>
      <c r="I391" s="390"/>
      <c r="J391" s="390"/>
      <c r="K391" s="390"/>
      <c r="L391" s="390"/>
      <c r="M391" s="389">
        <v>1</v>
      </c>
      <c r="N391" s="390"/>
      <c r="O391" s="390"/>
      <c r="P391" s="390">
        <v>1</v>
      </c>
      <c r="Q391" s="390"/>
      <c r="R391" s="389">
        <v>1</v>
      </c>
      <c r="S391" s="390"/>
      <c r="T391" s="390"/>
      <c r="U391" s="390">
        <v>1</v>
      </c>
      <c r="V391" s="390"/>
    </row>
    <row r="392" spans="1:22" hidden="1">
      <c r="A392" s="394">
        <v>7.7</v>
      </c>
      <c r="B392" s="395" t="s">
        <v>88</v>
      </c>
      <c r="C392" s="389"/>
      <c r="D392" s="381"/>
      <c r="E392" s="405"/>
      <c r="F392" s="381"/>
      <c r="G392" s="381"/>
      <c r="H392" s="389"/>
      <c r="I392" s="381"/>
      <c r="J392" s="405"/>
      <c r="K392" s="381"/>
      <c r="L392" s="381"/>
      <c r="M392" s="389">
        <v>1</v>
      </c>
      <c r="N392" s="381"/>
      <c r="O392" s="405"/>
      <c r="P392" s="381">
        <v>1</v>
      </c>
      <c r="Q392" s="381"/>
      <c r="R392" s="379">
        <v>1</v>
      </c>
      <c r="S392" s="381"/>
      <c r="T392" s="405"/>
      <c r="U392" s="381">
        <v>1</v>
      </c>
      <c r="V392" s="381"/>
    </row>
    <row r="393" spans="1:22" hidden="1">
      <c r="A393" s="394"/>
      <c r="B393" s="388" t="s">
        <v>83</v>
      </c>
      <c r="C393" s="389"/>
      <c r="D393" s="381"/>
      <c r="E393" s="405"/>
      <c r="F393" s="406"/>
      <c r="G393" s="381"/>
      <c r="H393" s="389"/>
      <c r="I393" s="381"/>
      <c r="J393" s="405"/>
      <c r="K393" s="406"/>
      <c r="L393" s="381"/>
      <c r="M393" s="389">
        <v>1</v>
      </c>
      <c r="N393" s="381"/>
      <c r="O393" s="405"/>
      <c r="P393" s="406">
        <v>1</v>
      </c>
      <c r="Q393" s="381"/>
      <c r="R393" s="407">
        <v>1</v>
      </c>
      <c r="S393" s="381"/>
      <c r="T393" s="405"/>
      <c r="U393" s="406">
        <v>1</v>
      </c>
      <c r="V393" s="381"/>
    </row>
    <row r="394" spans="1:22" hidden="1">
      <c r="A394" s="394">
        <v>7.8</v>
      </c>
      <c r="B394" s="395" t="s">
        <v>89</v>
      </c>
      <c r="C394" s="389"/>
      <c r="D394" s="381"/>
      <c r="E394" s="405"/>
      <c r="F394" s="381"/>
      <c r="G394" s="381"/>
      <c r="H394" s="389"/>
      <c r="I394" s="381"/>
      <c r="J394" s="405"/>
      <c r="K394" s="381"/>
      <c r="L394" s="381"/>
      <c r="M394" s="389">
        <v>1</v>
      </c>
      <c r="N394" s="381"/>
      <c r="O394" s="405"/>
      <c r="P394" s="381">
        <v>1</v>
      </c>
      <c r="Q394" s="381"/>
      <c r="R394" s="379">
        <v>1</v>
      </c>
      <c r="S394" s="381"/>
      <c r="T394" s="405"/>
      <c r="U394" s="381">
        <v>1</v>
      </c>
      <c r="V394" s="381"/>
    </row>
    <row r="395" spans="1:22" hidden="1">
      <c r="A395" s="394"/>
      <c r="B395" s="388" t="s">
        <v>83</v>
      </c>
      <c r="C395" s="389"/>
      <c r="D395" s="381"/>
      <c r="E395" s="405"/>
      <c r="F395" s="406"/>
      <c r="G395" s="381"/>
      <c r="H395" s="389"/>
      <c r="I395" s="381"/>
      <c r="J395" s="405"/>
      <c r="K395" s="406"/>
      <c r="L395" s="381"/>
      <c r="M395" s="389">
        <v>1</v>
      </c>
      <c r="N395" s="381"/>
      <c r="O395" s="405"/>
      <c r="P395" s="406">
        <v>1</v>
      </c>
      <c r="Q395" s="381"/>
      <c r="R395" s="407">
        <v>1</v>
      </c>
      <c r="S395" s="381"/>
      <c r="T395" s="405"/>
      <c r="U395" s="406">
        <v>1</v>
      </c>
      <c r="V395" s="381"/>
    </row>
    <row r="396" spans="1:22" hidden="1">
      <c r="A396" s="394">
        <v>7.9</v>
      </c>
      <c r="B396" s="395" t="s">
        <v>90</v>
      </c>
      <c r="C396" s="389"/>
      <c r="D396" s="381"/>
      <c r="E396" s="405"/>
      <c r="F396" s="381"/>
      <c r="G396" s="381"/>
      <c r="H396" s="389"/>
      <c r="I396" s="381"/>
      <c r="J396" s="405"/>
      <c r="K396" s="381"/>
      <c r="L396" s="381"/>
      <c r="M396" s="389">
        <v>1</v>
      </c>
      <c r="N396" s="381"/>
      <c r="O396" s="405"/>
      <c r="P396" s="381">
        <v>1</v>
      </c>
      <c r="Q396" s="381"/>
      <c r="R396" s="379">
        <v>1</v>
      </c>
      <c r="S396" s="381"/>
      <c r="T396" s="405"/>
      <c r="U396" s="381">
        <v>1</v>
      </c>
      <c r="V396" s="381"/>
    </row>
    <row r="397" spans="1:22" hidden="1">
      <c r="A397" s="394"/>
      <c r="B397" s="388" t="s">
        <v>83</v>
      </c>
      <c r="C397" s="389"/>
      <c r="D397" s="381"/>
      <c r="E397" s="405"/>
      <c r="F397" s="406"/>
      <c r="G397" s="381"/>
      <c r="H397" s="389"/>
      <c r="I397" s="381"/>
      <c r="J397" s="405"/>
      <c r="K397" s="406"/>
      <c r="L397" s="381"/>
      <c r="M397" s="389">
        <v>1</v>
      </c>
      <c r="N397" s="381"/>
      <c r="O397" s="405"/>
      <c r="P397" s="406">
        <v>1</v>
      </c>
      <c r="Q397" s="381"/>
      <c r="R397" s="407">
        <v>1</v>
      </c>
      <c r="S397" s="381"/>
      <c r="T397" s="405"/>
      <c r="U397" s="406">
        <v>1</v>
      </c>
      <c r="V397" s="381"/>
    </row>
    <row r="398" spans="1:22" hidden="1">
      <c r="A398" s="408" t="s">
        <v>91</v>
      </c>
      <c r="B398" s="395" t="s">
        <v>92</v>
      </c>
      <c r="C398" s="389"/>
      <c r="D398" s="381"/>
      <c r="E398" s="405"/>
      <c r="F398" s="381"/>
      <c r="G398" s="381"/>
      <c r="H398" s="389"/>
      <c r="I398" s="381"/>
      <c r="J398" s="405"/>
      <c r="K398" s="381"/>
      <c r="L398" s="381"/>
      <c r="M398" s="389">
        <v>1</v>
      </c>
      <c r="N398" s="381"/>
      <c r="O398" s="405"/>
      <c r="P398" s="381">
        <v>1</v>
      </c>
      <c r="Q398" s="381"/>
      <c r="R398" s="379">
        <v>1</v>
      </c>
      <c r="S398" s="381"/>
      <c r="T398" s="405"/>
      <c r="U398" s="381">
        <v>1</v>
      </c>
      <c r="V398" s="381"/>
    </row>
    <row r="399" spans="1:22" hidden="1">
      <c r="A399" s="394"/>
      <c r="B399" s="388" t="s">
        <v>83</v>
      </c>
      <c r="C399" s="389"/>
      <c r="D399" s="381"/>
      <c r="E399" s="405"/>
      <c r="F399" s="406"/>
      <c r="G399" s="381"/>
      <c r="H399" s="389"/>
      <c r="I399" s="381"/>
      <c r="J399" s="405"/>
      <c r="K399" s="406"/>
      <c r="L399" s="381"/>
      <c r="M399" s="389">
        <v>1</v>
      </c>
      <c r="N399" s="381"/>
      <c r="O399" s="405"/>
      <c r="P399" s="406">
        <v>1</v>
      </c>
      <c r="Q399" s="381"/>
      <c r="R399" s="407">
        <v>1</v>
      </c>
      <c r="S399" s="381"/>
      <c r="T399" s="405"/>
      <c r="U399" s="406">
        <v>1</v>
      </c>
      <c r="V399" s="381"/>
    </row>
    <row r="400" spans="1:22" hidden="1">
      <c r="A400" s="394">
        <v>7.11</v>
      </c>
      <c r="B400" s="395" t="s">
        <v>93</v>
      </c>
      <c r="C400" s="409"/>
      <c r="D400" s="401"/>
      <c r="E400" s="410"/>
      <c r="F400" s="411"/>
      <c r="G400" s="401"/>
      <c r="H400" s="409"/>
      <c r="I400" s="401"/>
      <c r="J400" s="410"/>
      <c r="K400" s="411"/>
      <c r="L400" s="401"/>
      <c r="M400" s="409">
        <v>1</v>
      </c>
      <c r="N400" s="401"/>
      <c r="O400" s="410"/>
      <c r="P400" s="411"/>
      <c r="Q400" s="401">
        <v>1</v>
      </c>
      <c r="R400" s="407">
        <v>1</v>
      </c>
      <c r="S400" s="381"/>
      <c r="T400" s="405"/>
      <c r="U400" s="406"/>
      <c r="V400" s="381">
        <v>1</v>
      </c>
    </row>
    <row r="401" spans="1:22" hidden="1">
      <c r="A401" s="394"/>
      <c r="B401" s="388" t="s">
        <v>83</v>
      </c>
      <c r="C401" s="409"/>
      <c r="D401" s="401"/>
      <c r="E401" s="410"/>
      <c r="F401" s="411"/>
      <c r="G401" s="401"/>
      <c r="H401" s="409"/>
      <c r="I401" s="401"/>
      <c r="J401" s="410"/>
      <c r="K401" s="411"/>
      <c r="L401" s="401"/>
      <c r="M401" s="409">
        <v>1</v>
      </c>
      <c r="N401" s="401"/>
      <c r="O401" s="410"/>
      <c r="P401" s="411"/>
      <c r="Q401" s="401">
        <v>1</v>
      </c>
      <c r="R401" s="407">
        <v>1</v>
      </c>
      <c r="S401" s="381"/>
      <c r="T401" s="405"/>
      <c r="U401" s="406"/>
      <c r="V401" s="381">
        <v>1</v>
      </c>
    </row>
    <row r="402" spans="1:22" hidden="1">
      <c r="A402" s="394">
        <v>7.12</v>
      </c>
      <c r="B402" s="388" t="s">
        <v>94</v>
      </c>
      <c r="C402" s="409"/>
      <c r="D402" s="401"/>
      <c r="E402" s="410"/>
      <c r="F402" s="411"/>
      <c r="G402" s="401"/>
      <c r="H402" s="409"/>
      <c r="I402" s="401"/>
      <c r="J402" s="410"/>
      <c r="K402" s="411"/>
      <c r="L402" s="401"/>
      <c r="M402" s="409">
        <v>1</v>
      </c>
      <c r="N402" s="401"/>
      <c r="O402" s="410"/>
      <c r="P402" s="411"/>
      <c r="Q402" s="401">
        <v>1</v>
      </c>
      <c r="R402" s="407">
        <v>1</v>
      </c>
      <c r="S402" s="381"/>
      <c r="T402" s="405"/>
      <c r="U402" s="406"/>
      <c r="V402" s="381">
        <v>1</v>
      </c>
    </row>
    <row r="403" spans="1:22" hidden="1">
      <c r="A403" s="394"/>
      <c r="B403" s="388" t="s">
        <v>83</v>
      </c>
      <c r="C403" s="400"/>
      <c r="D403" s="401"/>
      <c r="E403" s="401"/>
      <c r="F403" s="401"/>
      <c r="G403" s="401"/>
      <c r="H403" s="400"/>
      <c r="I403" s="401"/>
      <c r="J403" s="401"/>
      <c r="K403" s="401"/>
      <c r="L403" s="401"/>
      <c r="M403" s="400">
        <v>1</v>
      </c>
      <c r="N403" s="401"/>
      <c r="O403" s="401"/>
      <c r="P403" s="401"/>
      <c r="Q403" s="401">
        <v>1</v>
      </c>
      <c r="R403" s="379">
        <v>1</v>
      </c>
      <c r="S403" s="381"/>
      <c r="T403" s="381"/>
      <c r="U403" s="381"/>
      <c r="V403" s="381">
        <v>1</v>
      </c>
    </row>
    <row r="404" spans="1:22">
      <c r="A404" s="373" t="s">
        <v>95</v>
      </c>
      <c r="B404" s="374" t="s">
        <v>96</v>
      </c>
      <c r="C404" s="377">
        <f>SUM(D404:G404)</f>
        <v>2</v>
      </c>
      <c r="D404" s="376">
        <f>SUM(D405,D407,D409,D410,D411,D412)</f>
        <v>0</v>
      </c>
      <c r="E404" s="376">
        <f>SUM(E405,E407,E409,E410,E411,E412)</f>
        <v>1</v>
      </c>
      <c r="F404" s="376">
        <f>SUM(F405,F407,F409,F410,F411,F412)</f>
        <v>1</v>
      </c>
      <c r="G404" s="376">
        <f>SUM(G405,G407,G409,G410,G411,G412)</f>
        <v>0</v>
      </c>
      <c r="H404" s="377">
        <f>SUM(I404:L404)</f>
        <v>2</v>
      </c>
      <c r="I404" s="376">
        <f>SUM(I405,I407,I409,I410,I411,I412)</f>
        <v>0</v>
      </c>
      <c r="J404" s="376">
        <f>SUM(J405,J407,J409,J410,J411,J412)</f>
        <v>1</v>
      </c>
      <c r="K404" s="376">
        <f>SUM(K405,K407,K409,K410,K411,K412)</f>
        <v>1</v>
      </c>
      <c r="L404" s="376">
        <f>SUM(L405,L407,L409,L410,L411,L412)</f>
        <v>0</v>
      </c>
      <c r="M404" s="377">
        <f>SUM(N404:Q404)</f>
        <v>2</v>
      </c>
      <c r="N404" s="376">
        <f>SUM(N405,N407,N409,N410,N411,N412)</f>
        <v>0</v>
      </c>
      <c r="O404" s="376">
        <f>SUM(O405,O407,O409,O410,O411,O412)</f>
        <v>1</v>
      </c>
      <c r="P404" s="376">
        <f>SUM(P405,P407,P409,P410,P411,P412)</f>
        <v>1</v>
      </c>
      <c r="Q404" s="376">
        <f>SUM(Q405,Q407,Q409,Q410,Q411,Q412)</f>
        <v>0</v>
      </c>
      <c r="R404" s="447">
        <f>SUM(S404:V404)</f>
        <v>2</v>
      </c>
      <c r="S404" s="449">
        <f>SUM(S405,S407,S409,S410,S411,S412)</f>
        <v>0</v>
      </c>
      <c r="T404" s="449">
        <f>SUM(T405,T407,T409,T410,T411,T412)</f>
        <v>1</v>
      </c>
      <c r="U404" s="449">
        <f>SUM(U405,U407,U409,U410,U411,U412)</f>
        <v>1</v>
      </c>
      <c r="V404" s="449">
        <f>SUM(V405,V407,V409,V410,V411,V412)</f>
        <v>0</v>
      </c>
    </row>
    <row r="405" spans="1:22">
      <c r="A405" s="394">
        <v>1</v>
      </c>
      <c r="B405" s="395" t="s">
        <v>27</v>
      </c>
      <c r="C405" s="379">
        <v>1</v>
      </c>
      <c r="D405" s="381"/>
      <c r="E405" s="381">
        <f>SUM(E406:E406)</f>
        <v>1</v>
      </c>
      <c r="F405" s="381"/>
      <c r="G405" s="381"/>
      <c r="H405" s="379">
        <v>1</v>
      </c>
      <c r="I405" s="381"/>
      <c r="J405" s="381">
        <v>1</v>
      </c>
      <c r="K405" s="381"/>
      <c r="L405" s="381"/>
      <c r="M405" s="379">
        <v>1</v>
      </c>
      <c r="N405" s="381"/>
      <c r="O405" s="381">
        <v>1</v>
      </c>
      <c r="P405" s="381"/>
      <c r="Q405" s="381"/>
      <c r="R405" s="379">
        <v>1</v>
      </c>
      <c r="S405" s="381"/>
      <c r="T405" s="381">
        <v>1</v>
      </c>
      <c r="U405" s="381"/>
      <c r="V405" s="381"/>
    </row>
    <row r="406" spans="1:22">
      <c r="A406" s="387"/>
      <c r="B406" s="388" t="s">
        <v>97</v>
      </c>
      <c r="C406" s="389">
        <v>1</v>
      </c>
      <c r="D406" s="390"/>
      <c r="E406" s="390">
        <v>1</v>
      </c>
      <c r="F406" s="390"/>
      <c r="G406" s="390"/>
      <c r="H406" s="389">
        <v>1</v>
      </c>
      <c r="I406" s="390"/>
      <c r="J406" s="390">
        <v>1</v>
      </c>
      <c r="K406" s="390"/>
      <c r="L406" s="390"/>
      <c r="M406" s="389">
        <v>1</v>
      </c>
      <c r="N406" s="390"/>
      <c r="O406" s="390">
        <v>1</v>
      </c>
      <c r="P406" s="390"/>
      <c r="Q406" s="390"/>
      <c r="R406" s="389">
        <v>1</v>
      </c>
      <c r="S406" s="390"/>
      <c r="T406" s="390">
        <v>1</v>
      </c>
      <c r="U406" s="390"/>
      <c r="V406" s="390"/>
    </row>
    <row r="407" spans="1:22" ht="16.5" customHeight="1">
      <c r="A407" s="394">
        <v>2</v>
      </c>
      <c r="B407" s="395" t="s">
        <v>28</v>
      </c>
      <c r="C407" s="379">
        <f>F407</f>
        <v>1</v>
      </c>
      <c r="D407" s="381"/>
      <c r="E407" s="381"/>
      <c r="F407" s="381">
        <f>F408</f>
        <v>1</v>
      </c>
      <c r="G407" s="381"/>
      <c r="H407" s="379">
        <f>K407</f>
        <v>1</v>
      </c>
      <c r="I407" s="381"/>
      <c r="J407" s="381"/>
      <c r="K407" s="381">
        <v>1</v>
      </c>
      <c r="L407" s="381"/>
      <c r="M407" s="379">
        <v>1</v>
      </c>
      <c r="N407" s="381"/>
      <c r="O407" s="381"/>
      <c r="P407" s="381">
        <v>1</v>
      </c>
      <c r="Q407" s="381"/>
      <c r="R407" s="379">
        <v>1</v>
      </c>
      <c r="S407" s="381"/>
      <c r="T407" s="381"/>
      <c r="U407" s="381">
        <v>1</v>
      </c>
      <c r="V407" s="381"/>
    </row>
    <row r="408" spans="1:22">
      <c r="A408" s="387"/>
      <c r="B408" s="388" t="s">
        <v>98</v>
      </c>
      <c r="C408" s="389">
        <f>F408</f>
        <v>1</v>
      </c>
      <c r="D408" s="390"/>
      <c r="E408" s="390"/>
      <c r="F408" s="390">
        <v>1</v>
      </c>
      <c r="G408" s="390"/>
      <c r="H408" s="389">
        <f>K408</f>
        <v>1</v>
      </c>
      <c r="I408" s="390"/>
      <c r="J408" s="390"/>
      <c r="K408" s="390">
        <v>1</v>
      </c>
      <c r="L408" s="390"/>
      <c r="M408" s="389">
        <v>1</v>
      </c>
      <c r="N408" s="390"/>
      <c r="O408" s="390"/>
      <c r="P408" s="390">
        <v>1</v>
      </c>
      <c r="Q408" s="390"/>
      <c r="R408" s="389">
        <v>1</v>
      </c>
      <c r="S408" s="390"/>
      <c r="T408" s="390"/>
      <c r="U408" s="390">
        <v>1</v>
      </c>
      <c r="V408" s="390"/>
    </row>
    <row r="409" spans="1:22" ht="18" customHeight="1">
      <c r="A409" s="394">
        <v>3</v>
      </c>
      <c r="B409" s="395" t="s">
        <v>38</v>
      </c>
      <c r="C409" s="379"/>
      <c r="D409" s="381"/>
      <c r="E409" s="381"/>
      <c r="F409" s="381"/>
      <c r="G409" s="381"/>
      <c r="H409" s="379"/>
      <c r="I409" s="381"/>
      <c r="J409" s="381"/>
      <c r="K409" s="381"/>
      <c r="L409" s="381"/>
      <c r="M409" s="379"/>
      <c r="N409" s="381"/>
      <c r="O409" s="381"/>
      <c r="P409" s="381"/>
      <c r="Q409" s="381"/>
      <c r="R409" s="379"/>
      <c r="S409" s="381"/>
      <c r="T409" s="381"/>
      <c r="U409" s="381"/>
      <c r="V409" s="381"/>
    </row>
    <row r="410" spans="1:22">
      <c r="A410" s="394">
        <v>4</v>
      </c>
      <c r="B410" s="395" t="s">
        <v>39</v>
      </c>
      <c r="C410" s="379"/>
      <c r="D410" s="381"/>
      <c r="E410" s="381"/>
      <c r="F410" s="381"/>
      <c r="G410" s="381"/>
      <c r="H410" s="379"/>
      <c r="I410" s="381"/>
      <c r="J410" s="381"/>
      <c r="K410" s="381"/>
      <c r="L410" s="381"/>
      <c r="M410" s="379"/>
      <c r="N410" s="381"/>
      <c r="O410" s="381"/>
      <c r="P410" s="381"/>
      <c r="Q410" s="381"/>
      <c r="R410" s="379"/>
      <c r="S410" s="381"/>
      <c r="T410" s="381"/>
      <c r="U410" s="381"/>
      <c r="V410" s="381"/>
    </row>
    <row r="411" spans="1:22">
      <c r="A411" s="394">
        <v>5</v>
      </c>
      <c r="B411" s="395" t="s">
        <v>40</v>
      </c>
      <c r="C411" s="379"/>
      <c r="D411" s="381"/>
      <c r="E411" s="381"/>
      <c r="F411" s="381"/>
      <c r="G411" s="381"/>
      <c r="H411" s="379"/>
      <c r="I411" s="381"/>
      <c r="J411" s="381"/>
      <c r="K411" s="381"/>
      <c r="L411" s="381"/>
      <c r="M411" s="379"/>
      <c r="N411" s="381"/>
      <c r="O411" s="381"/>
      <c r="P411" s="381"/>
      <c r="Q411" s="381"/>
      <c r="R411" s="379"/>
      <c r="S411" s="381"/>
      <c r="T411" s="381"/>
      <c r="U411" s="381"/>
      <c r="V411" s="381"/>
    </row>
    <row r="412" spans="1:22" ht="16.5" customHeight="1">
      <c r="A412" s="394">
        <v>6</v>
      </c>
      <c r="B412" s="395" t="s">
        <v>56</v>
      </c>
      <c r="C412" s="379"/>
      <c r="D412" s="381"/>
      <c r="E412" s="381"/>
      <c r="F412" s="381"/>
      <c r="G412" s="381"/>
      <c r="H412" s="379"/>
      <c r="I412" s="381"/>
      <c r="J412" s="381"/>
      <c r="K412" s="381"/>
      <c r="L412" s="381"/>
      <c r="M412" s="379"/>
      <c r="N412" s="381"/>
      <c r="O412" s="381"/>
      <c r="P412" s="381"/>
      <c r="Q412" s="381"/>
      <c r="R412" s="379"/>
      <c r="S412" s="381"/>
      <c r="T412" s="381"/>
      <c r="U412" s="381"/>
      <c r="V412" s="381"/>
    </row>
    <row r="413" spans="1:22" ht="16.5" customHeight="1">
      <c r="A413" s="373" t="s">
        <v>99</v>
      </c>
      <c r="B413" s="374" t="s">
        <v>3</v>
      </c>
      <c r="C413" s="377">
        <f t="shared" ref="C413" si="143">SUM(C414,C420,C435,C437,C440,C496,C497)</f>
        <v>102</v>
      </c>
      <c r="D413" s="391">
        <f t="shared" ref="D413" si="144">SUM(D414,D420,D435,D437,D440,D496,D497)</f>
        <v>4</v>
      </c>
      <c r="E413" s="391">
        <f t="shared" ref="E413" si="145">SUM(E414,E420,E435,E437,E440,E496,E497)</f>
        <v>53</v>
      </c>
      <c r="F413" s="391">
        <f t="shared" ref="F413" si="146">SUM(F414,F420,F435,F437,F440,F496,F497)</f>
        <v>3</v>
      </c>
      <c r="G413" s="391">
        <f t="shared" ref="G413" si="147">SUM(G414,G420,G435,G437,G440,G496,G497)</f>
        <v>42</v>
      </c>
      <c r="H413" s="377">
        <f t="shared" ref="H413" si="148">SUM(H414,H420,H435,H437,H440,H496,H497)</f>
        <v>89</v>
      </c>
      <c r="I413" s="391">
        <f>SUM(I414,I420,I435)</f>
        <v>4</v>
      </c>
      <c r="J413" s="391">
        <f t="shared" ref="J413" si="149">SUM(J414,J420,J435,J437,J440,J496,J497)</f>
        <v>43</v>
      </c>
      <c r="K413" s="391">
        <f t="shared" ref="K413" si="150">SUM(K414,K420,K435,K437,K440,K496,K497)</f>
        <v>7</v>
      </c>
      <c r="L413" s="391">
        <f t="shared" ref="L413" si="151">SUM(L414,L420,L435,L437,L440,L496,L497)</f>
        <v>35</v>
      </c>
      <c r="M413" s="377">
        <f>SUM(N413:Q413)</f>
        <v>87</v>
      </c>
      <c r="N413" s="391">
        <f>SUM(N414,N420,N435,N437,N440,N496,N497)</f>
        <v>5</v>
      </c>
      <c r="O413" s="391">
        <f>SUM(O414,O420,O435,O437,O440,O496,O497)</f>
        <v>39</v>
      </c>
      <c r="P413" s="391">
        <f>SUM(P414,P420,P435,P437,P440,P496,P497)</f>
        <v>12</v>
      </c>
      <c r="Q413" s="391">
        <f>SUM(Q414,Q420,Q435,Q437,Q440,Q496,Q497)</f>
        <v>31</v>
      </c>
      <c r="R413" s="447">
        <f>SUM(S413:V413)</f>
        <v>88</v>
      </c>
      <c r="S413" s="448">
        <f>S414+S420+S435+S437+S440+S496+S497</f>
        <v>9</v>
      </c>
      <c r="T413" s="448">
        <f>T414+T420+T435+T437+T440+T496+T497</f>
        <v>36</v>
      </c>
      <c r="U413" s="448">
        <f>U414+U420+U435+U437+U440+U496+U497</f>
        <v>11</v>
      </c>
      <c r="V413" s="448">
        <f>V414+V420+V435+V437+V440+V496+V497</f>
        <v>32</v>
      </c>
    </row>
    <row r="414" spans="1:22">
      <c r="A414" s="394">
        <v>1</v>
      </c>
      <c r="B414" s="395" t="s">
        <v>27</v>
      </c>
      <c r="C414" s="379">
        <f t="shared" ref="C414:R414" si="152">SUM(C415:C419)</f>
        <v>5</v>
      </c>
      <c r="D414" s="381">
        <f t="shared" si="152"/>
        <v>3</v>
      </c>
      <c r="E414" s="381">
        <f t="shared" si="152"/>
        <v>0</v>
      </c>
      <c r="F414" s="381">
        <f t="shared" si="152"/>
        <v>2</v>
      </c>
      <c r="G414" s="381">
        <f t="shared" si="152"/>
        <v>0</v>
      </c>
      <c r="H414" s="379">
        <f>SUM(I414:L414)</f>
        <v>5</v>
      </c>
      <c r="I414" s="381">
        <f>SUM(I415:I419)</f>
        <v>3</v>
      </c>
      <c r="J414" s="381">
        <f t="shared" ref="J414:L414" si="153">SUM(J415:J419)</f>
        <v>0</v>
      </c>
      <c r="K414" s="381">
        <f t="shared" si="153"/>
        <v>2</v>
      </c>
      <c r="L414" s="381">
        <f t="shared" si="153"/>
        <v>0</v>
      </c>
      <c r="M414" s="379">
        <f t="shared" si="152"/>
        <v>5</v>
      </c>
      <c r="N414" s="381">
        <f t="shared" si="152"/>
        <v>3</v>
      </c>
      <c r="O414" s="381">
        <f t="shared" si="152"/>
        <v>0</v>
      </c>
      <c r="P414" s="381">
        <f t="shared" si="152"/>
        <v>2</v>
      </c>
      <c r="Q414" s="381">
        <f t="shared" si="152"/>
        <v>0</v>
      </c>
      <c r="R414" s="379">
        <f t="shared" si="152"/>
        <v>5</v>
      </c>
      <c r="S414" s="381">
        <f>SUM(S415:S419)</f>
        <v>3</v>
      </c>
      <c r="T414" s="381">
        <f t="shared" ref="T414:V414" si="154">SUM(T415:T419)</f>
        <v>1</v>
      </c>
      <c r="U414" s="381">
        <f t="shared" si="154"/>
        <v>1</v>
      </c>
      <c r="V414" s="381">
        <f t="shared" si="154"/>
        <v>0</v>
      </c>
    </row>
    <row r="415" spans="1:22">
      <c r="A415" s="394">
        <v>1.1000000000000001</v>
      </c>
      <c r="B415" s="465" t="s">
        <v>418</v>
      </c>
      <c r="C415" s="379">
        <v>1</v>
      </c>
      <c r="D415" s="381">
        <v>1</v>
      </c>
      <c r="E415" s="381"/>
      <c r="F415" s="381"/>
      <c r="G415" s="381"/>
      <c r="H415" s="379">
        <f t="shared" ref="H415:H439" si="155">SUM(I415:L415)</f>
        <v>1</v>
      </c>
      <c r="I415" s="381">
        <v>1</v>
      </c>
      <c r="J415" s="381"/>
      <c r="K415" s="381"/>
      <c r="L415" s="381"/>
      <c r="M415" s="379">
        <v>1</v>
      </c>
      <c r="N415" s="381">
        <v>1</v>
      </c>
      <c r="O415" s="381"/>
      <c r="P415" s="381"/>
      <c r="Q415" s="381"/>
      <c r="R415" s="379">
        <v>1</v>
      </c>
      <c r="S415" s="381">
        <v>1</v>
      </c>
      <c r="T415" s="381"/>
      <c r="U415" s="381"/>
      <c r="V415" s="381"/>
    </row>
    <row r="416" spans="1:22">
      <c r="A416" s="394">
        <v>1.2</v>
      </c>
      <c r="B416" s="465" t="s">
        <v>419</v>
      </c>
      <c r="C416" s="379">
        <v>1</v>
      </c>
      <c r="D416" s="381">
        <v>1</v>
      </c>
      <c r="E416" s="381"/>
      <c r="F416" s="381"/>
      <c r="G416" s="381"/>
      <c r="H416" s="379">
        <f t="shared" si="155"/>
        <v>1</v>
      </c>
      <c r="I416" s="381">
        <v>1</v>
      </c>
      <c r="J416" s="381"/>
      <c r="K416" s="381"/>
      <c r="L416" s="381"/>
      <c r="M416" s="379">
        <v>1</v>
      </c>
      <c r="N416" s="381">
        <v>1</v>
      </c>
      <c r="O416" s="381"/>
      <c r="P416" s="381"/>
      <c r="Q416" s="381"/>
      <c r="R416" s="379">
        <v>1</v>
      </c>
      <c r="S416" s="381">
        <v>1</v>
      </c>
      <c r="T416" s="381"/>
      <c r="U416" s="381"/>
      <c r="V416" s="381"/>
    </row>
    <row r="417" spans="1:22">
      <c r="A417" s="394">
        <v>1.3</v>
      </c>
      <c r="B417" s="465" t="s">
        <v>420</v>
      </c>
      <c r="C417" s="379">
        <v>1</v>
      </c>
      <c r="D417" s="381">
        <v>1</v>
      </c>
      <c r="E417" s="381"/>
      <c r="F417" s="381"/>
      <c r="G417" s="381"/>
      <c r="H417" s="379">
        <f t="shared" si="155"/>
        <v>1</v>
      </c>
      <c r="I417" s="381">
        <v>1</v>
      </c>
      <c r="J417" s="381"/>
      <c r="K417" s="381"/>
      <c r="L417" s="381"/>
      <c r="M417" s="379">
        <v>1</v>
      </c>
      <c r="N417" s="381">
        <v>1</v>
      </c>
      <c r="O417" s="381"/>
      <c r="P417" s="381"/>
      <c r="Q417" s="381"/>
      <c r="R417" s="379">
        <v>1</v>
      </c>
      <c r="S417" s="381">
        <v>1</v>
      </c>
      <c r="T417" s="381"/>
      <c r="U417" s="381"/>
      <c r="V417" s="381"/>
    </row>
    <row r="418" spans="1:22">
      <c r="A418" s="394">
        <v>1.4</v>
      </c>
      <c r="B418" s="395" t="s">
        <v>100</v>
      </c>
      <c r="C418" s="379">
        <v>1</v>
      </c>
      <c r="D418" s="381"/>
      <c r="E418" s="381"/>
      <c r="F418" s="381">
        <v>1</v>
      </c>
      <c r="G418" s="381"/>
      <c r="H418" s="379">
        <f t="shared" si="155"/>
        <v>1</v>
      </c>
      <c r="I418" s="381"/>
      <c r="J418" s="381"/>
      <c r="K418" s="381">
        <v>1</v>
      </c>
      <c r="L418" s="381"/>
      <c r="M418" s="379">
        <v>1</v>
      </c>
      <c r="N418" s="381"/>
      <c r="O418" s="381"/>
      <c r="P418" s="381">
        <v>1</v>
      </c>
      <c r="Q418" s="381"/>
      <c r="R418" s="379">
        <v>1</v>
      </c>
      <c r="S418" s="381"/>
      <c r="T418" s="381">
        <v>1</v>
      </c>
      <c r="U418" s="381"/>
      <c r="V418" s="381"/>
    </row>
    <row r="419" spans="1:22">
      <c r="A419" s="394">
        <v>1.5</v>
      </c>
      <c r="B419" s="395" t="s">
        <v>101</v>
      </c>
      <c r="C419" s="379">
        <v>1</v>
      </c>
      <c r="D419" s="381"/>
      <c r="E419" s="381"/>
      <c r="F419" s="381">
        <v>1</v>
      </c>
      <c r="G419" s="381"/>
      <c r="H419" s="379">
        <f t="shared" si="155"/>
        <v>1</v>
      </c>
      <c r="I419" s="381"/>
      <c r="J419" s="381"/>
      <c r="K419" s="381">
        <v>1</v>
      </c>
      <c r="L419" s="381"/>
      <c r="M419" s="379">
        <v>1</v>
      </c>
      <c r="N419" s="381"/>
      <c r="O419" s="381"/>
      <c r="P419" s="381">
        <v>1</v>
      </c>
      <c r="Q419" s="381"/>
      <c r="R419" s="379">
        <v>1</v>
      </c>
      <c r="S419" s="381"/>
      <c r="T419" s="381"/>
      <c r="U419" s="381">
        <v>1</v>
      </c>
      <c r="V419" s="381"/>
    </row>
    <row r="420" spans="1:22">
      <c r="A420" s="394">
        <v>2</v>
      </c>
      <c r="B420" s="395" t="s">
        <v>28</v>
      </c>
      <c r="C420" s="379">
        <f>SUM(D420:G420)</f>
        <v>33</v>
      </c>
      <c r="D420" s="381">
        <f t="shared" ref="D420" si="156">SUM(D421,D423,D424,D427,D428,D429,D430,D431,D432)</f>
        <v>0</v>
      </c>
      <c r="E420" s="381">
        <v>24</v>
      </c>
      <c r="F420" s="381">
        <v>0</v>
      </c>
      <c r="G420" s="398">
        <v>9</v>
      </c>
      <c r="H420" s="379">
        <f t="shared" si="155"/>
        <v>24</v>
      </c>
      <c r="I420" s="381">
        <f>SUM(I421,I423,I424,I427,I428,I429,I430,I431,I432,I433,I434)</f>
        <v>0</v>
      </c>
      <c r="J420" s="381">
        <f t="shared" ref="J420:L420" si="157">SUM(J421,J423,J424,J427,J428,J429,J430,J431,J432,J433,J434)</f>
        <v>15</v>
      </c>
      <c r="K420" s="381">
        <f t="shared" si="157"/>
        <v>4</v>
      </c>
      <c r="L420" s="381">
        <f t="shared" si="157"/>
        <v>5</v>
      </c>
      <c r="M420" s="379">
        <f>SUM(M421,M423,M424,M427,M428,M429,M430,M431,M432)</f>
        <v>24</v>
      </c>
      <c r="N420" s="381">
        <f t="shared" ref="N420:O420" si="158">SUM(N421,N423,N424,N427,N428,N429,N430,N431,N432)</f>
        <v>0</v>
      </c>
      <c r="O420" s="381">
        <f t="shared" si="158"/>
        <v>14</v>
      </c>
      <c r="P420" s="381">
        <f>SUM(P421,P423,P424,P427,P428,P429,P430,P431,P432,P433)</f>
        <v>4</v>
      </c>
      <c r="Q420" s="381">
        <f t="shared" ref="Q420" si="159">SUM(Q421,Q423,Q424,Q427,Q428,Q429,Q430,Q431,Q432)</f>
        <v>7</v>
      </c>
      <c r="R420" s="379">
        <f>SUM(S420:V420)</f>
        <v>26</v>
      </c>
      <c r="S420" s="381">
        <f>SUM(S421,S423,S424,S427,S428,S429,S430,S431,S432)</f>
        <v>2</v>
      </c>
      <c r="T420" s="381">
        <f t="shared" ref="T420" si="160">SUM(T421,T423,T424,T427,T428,T429,T430,T431,T432)</f>
        <v>12</v>
      </c>
      <c r="U420" s="381">
        <f>SUM(U421,U423,U424,U427,U428,U429,U430,U431,U432,U433)</f>
        <v>4</v>
      </c>
      <c r="V420" s="381">
        <f t="shared" ref="V420" si="161">SUM(V421,V423,V424,V427,V428,V429,V430,V431,V432)</f>
        <v>8</v>
      </c>
    </row>
    <row r="421" spans="1:22" hidden="1">
      <c r="A421" s="412">
        <v>2.1</v>
      </c>
      <c r="B421" s="413" t="s">
        <v>102</v>
      </c>
      <c r="C421" s="414"/>
      <c r="D421" s="415"/>
      <c r="E421" s="415"/>
      <c r="F421" s="415"/>
      <c r="G421" s="415"/>
      <c r="H421" s="379">
        <f t="shared" si="155"/>
        <v>0</v>
      </c>
      <c r="I421" s="415"/>
      <c r="J421" s="415"/>
      <c r="K421" s="415"/>
      <c r="L421" s="415"/>
      <c r="M421" s="414">
        <v>1</v>
      </c>
      <c r="N421" s="415"/>
      <c r="O421" s="415"/>
      <c r="P421" s="415"/>
      <c r="Q421" s="415">
        <v>1</v>
      </c>
      <c r="R421" s="414">
        <v>1</v>
      </c>
      <c r="S421" s="415"/>
      <c r="T421" s="415"/>
      <c r="U421" s="415"/>
      <c r="V421" s="415">
        <v>1</v>
      </c>
    </row>
    <row r="422" spans="1:22" ht="22.5" hidden="1">
      <c r="A422" s="416"/>
      <c r="B422" s="417" t="s">
        <v>421</v>
      </c>
      <c r="C422" s="418"/>
      <c r="D422" s="419"/>
      <c r="E422" s="419"/>
      <c r="F422" s="419"/>
      <c r="G422" s="419"/>
      <c r="H422" s="379">
        <f t="shared" si="155"/>
        <v>1</v>
      </c>
      <c r="I422" s="419"/>
      <c r="J422" s="419"/>
      <c r="K422" s="419"/>
      <c r="L422" s="419">
        <v>1</v>
      </c>
      <c r="M422" s="418">
        <v>1</v>
      </c>
      <c r="N422" s="419"/>
      <c r="O422" s="419"/>
      <c r="P422" s="419"/>
      <c r="Q422" s="419">
        <v>1</v>
      </c>
      <c r="R422" s="418">
        <v>1</v>
      </c>
      <c r="S422" s="419"/>
      <c r="T422" s="419"/>
      <c r="U422" s="419"/>
      <c r="V422" s="419">
        <v>1</v>
      </c>
    </row>
    <row r="423" spans="1:22" hidden="1">
      <c r="A423" s="412">
        <v>2.2000000000000002</v>
      </c>
      <c r="B423" s="420" t="s">
        <v>60</v>
      </c>
      <c r="C423" s="414"/>
      <c r="D423" s="415"/>
      <c r="E423" s="415"/>
      <c r="F423" s="415"/>
      <c r="G423" s="415"/>
      <c r="H423" s="379">
        <f t="shared" si="155"/>
        <v>3</v>
      </c>
      <c r="I423" s="415"/>
      <c r="J423" s="415">
        <v>1</v>
      </c>
      <c r="K423" s="415"/>
      <c r="L423" s="415">
        <v>2</v>
      </c>
      <c r="M423" s="414">
        <v>4</v>
      </c>
      <c r="N423" s="415"/>
      <c r="O423" s="415">
        <v>1</v>
      </c>
      <c r="P423" s="415"/>
      <c r="Q423" s="415">
        <v>3</v>
      </c>
      <c r="R423" s="414">
        <v>5</v>
      </c>
      <c r="S423" s="415">
        <v>1</v>
      </c>
      <c r="T423" s="415"/>
      <c r="U423" s="415"/>
      <c r="V423" s="415">
        <v>4</v>
      </c>
    </row>
    <row r="424" spans="1:22" hidden="1">
      <c r="A424" s="412">
        <v>2.2999999999999998</v>
      </c>
      <c r="B424" s="420" t="s">
        <v>422</v>
      </c>
      <c r="C424" s="414"/>
      <c r="D424" s="415"/>
      <c r="E424" s="415"/>
      <c r="F424" s="415"/>
      <c r="G424" s="415"/>
      <c r="H424" s="379">
        <f t="shared" si="155"/>
        <v>2</v>
      </c>
      <c r="I424" s="415"/>
      <c r="J424" s="415"/>
      <c r="K424" s="415">
        <v>1</v>
      </c>
      <c r="L424" s="415">
        <v>1</v>
      </c>
      <c r="M424" s="414">
        <v>2</v>
      </c>
      <c r="N424" s="415"/>
      <c r="O424" s="415"/>
      <c r="P424" s="415">
        <v>1</v>
      </c>
      <c r="Q424" s="415">
        <v>1</v>
      </c>
      <c r="R424" s="414">
        <v>2</v>
      </c>
      <c r="S424" s="415"/>
      <c r="T424" s="415"/>
      <c r="U424" s="415">
        <v>1</v>
      </c>
      <c r="V424" s="415">
        <v>1</v>
      </c>
    </row>
    <row r="425" spans="1:22" ht="22.5" hidden="1">
      <c r="A425" s="394"/>
      <c r="B425" s="395" t="s">
        <v>103</v>
      </c>
      <c r="C425" s="379"/>
      <c r="D425" s="381"/>
      <c r="E425" s="381"/>
      <c r="F425" s="381"/>
      <c r="G425" s="381"/>
      <c r="H425" s="379">
        <f t="shared" si="155"/>
        <v>1</v>
      </c>
      <c r="I425" s="381"/>
      <c r="J425" s="381"/>
      <c r="K425" s="381"/>
      <c r="L425" s="381">
        <v>1</v>
      </c>
      <c r="M425" s="379">
        <v>1</v>
      </c>
      <c r="N425" s="381"/>
      <c r="O425" s="381"/>
      <c r="P425" s="381"/>
      <c r="Q425" s="381">
        <v>1</v>
      </c>
      <c r="R425" s="379">
        <v>1</v>
      </c>
      <c r="S425" s="381"/>
      <c r="T425" s="381"/>
      <c r="U425" s="381"/>
      <c r="V425" s="381">
        <v>1</v>
      </c>
    </row>
    <row r="426" spans="1:22" hidden="1">
      <c r="A426" s="394"/>
      <c r="B426" s="395" t="s">
        <v>104</v>
      </c>
      <c r="C426" s="379"/>
      <c r="D426" s="381"/>
      <c r="E426" s="381"/>
      <c r="F426" s="381"/>
      <c r="G426" s="381"/>
      <c r="H426" s="379">
        <f t="shared" si="155"/>
        <v>1</v>
      </c>
      <c r="I426" s="381"/>
      <c r="J426" s="381"/>
      <c r="K426" s="381">
        <v>1</v>
      </c>
      <c r="L426" s="381"/>
      <c r="M426" s="379">
        <v>1</v>
      </c>
      <c r="N426" s="381"/>
      <c r="O426" s="381"/>
      <c r="P426" s="381">
        <v>1</v>
      </c>
      <c r="Q426" s="381"/>
      <c r="R426" s="379">
        <v>1</v>
      </c>
      <c r="S426" s="381"/>
      <c r="T426" s="381"/>
      <c r="U426" s="381">
        <v>1</v>
      </c>
      <c r="V426" s="381"/>
    </row>
    <row r="427" spans="1:22" hidden="1">
      <c r="A427" s="412">
        <v>2.4</v>
      </c>
      <c r="B427" s="420" t="s">
        <v>105</v>
      </c>
      <c r="C427" s="414"/>
      <c r="D427" s="415"/>
      <c r="E427" s="415"/>
      <c r="F427" s="415"/>
      <c r="G427" s="415"/>
      <c r="H427" s="379">
        <f t="shared" si="155"/>
        <v>1</v>
      </c>
      <c r="I427" s="415"/>
      <c r="J427" s="415"/>
      <c r="K427" s="415"/>
      <c r="L427" s="415">
        <v>1</v>
      </c>
      <c r="M427" s="414">
        <v>1</v>
      </c>
      <c r="N427" s="415"/>
      <c r="O427" s="415"/>
      <c r="P427" s="415"/>
      <c r="Q427" s="415">
        <v>1</v>
      </c>
      <c r="R427" s="414">
        <v>1</v>
      </c>
      <c r="S427" s="415"/>
      <c r="T427" s="415"/>
      <c r="U427" s="415"/>
      <c r="V427" s="415">
        <v>1</v>
      </c>
    </row>
    <row r="428" spans="1:22" s="593" customFormat="1" ht="12" hidden="1">
      <c r="A428" s="468">
        <v>2.5</v>
      </c>
      <c r="B428" s="469" t="s">
        <v>106</v>
      </c>
      <c r="C428" s="470"/>
      <c r="D428" s="470"/>
      <c r="E428" s="470"/>
      <c r="F428" s="470"/>
      <c r="G428" s="470"/>
      <c r="H428" s="379">
        <f t="shared" si="155"/>
        <v>5</v>
      </c>
      <c r="I428" s="470"/>
      <c r="J428" s="470">
        <v>4</v>
      </c>
      <c r="K428" s="470"/>
      <c r="L428" s="470">
        <v>1</v>
      </c>
      <c r="M428" s="470">
        <v>5</v>
      </c>
      <c r="N428" s="470"/>
      <c r="O428" s="470">
        <v>4</v>
      </c>
      <c r="P428" s="470"/>
      <c r="Q428" s="470">
        <v>1</v>
      </c>
      <c r="R428" s="470">
        <v>5</v>
      </c>
      <c r="S428" s="470"/>
      <c r="T428" s="470">
        <v>4</v>
      </c>
      <c r="U428" s="470"/>
      <c r="V428" s="470">
        <v>1</v>
      </c>
    </row>
    <row r="429" spans="1:22" s="593" customFormat="1" ht="12" hidden="1">
      <c r="A429" s="468">
        <v>2.6</v>
      </c>
      <c r="B429" s="469" t="s">
        <v>61</v>
      </c>
      <c r="C429" s="471"/>
      <c r="D429" s="470"/>
      <c r="E429" s="470"/>
      <c r="F429" s="470"/>
      <c r="G429" s="470"/>
      <c r="H429" s="379">
        <f t="shared" si="155"/>
        <v>4</v>
      </c>
      <c r="I429" s="470"/>
      <c r="J429" s="470">
        <v>3</v>
      </c>
      <c r="K429" s="470">
        <v>1</v>
      </c>
      <c r="L429" s="470"/>
      <c r="M429" s="471">
        <v>4</v>
      </c>
      <c r="N429" s="470"/>
      <c r="O429" s="470">
        <v>3</v>
      </c>
      <c r="P429" s="470">
        <v>1</v>
      </c>
      <c r="Q429" s="470"/>
      <c r="R429" s="471">
        <v>4</v>
      </c>
      <c r="S429" s="470"/>
      <c r="T429" s="470">
        <v>3</v>
      </c>
      <c r="U429" s="470">
        <v>1</v>
      </c>
      <c r="V429" s="470"/>
    </row>
    <row r="430" spans="1:22" s="593" customFormat="1" ht="12" hidden="1">
      <c r="A430" s="468">
        <v>2.7</v>
      </c>
      <c r="B430" s="469" t="s">
        <v>107</v>
      </c>
      <c r="C430" s="471"/>
      <c r="D430" s="470"/>
      <c r="E430" s="470"/>
      <c r="F430" s="470"/>
      <c r="G430" s="470"/>
      <c r="H430" s="379">
        <f t="shared" si="155"/>
        <v>1</v>
      </c>
      <c r="I430" s="470"/>
      <c r="J430" s="470"/>
      <c r="K430" s="470">
        <v>1</v>
      </c>
      <c r="L430" s="470"/>
      <c r="M430" s="471">
        <v>1</v>
      </c>
      <c r="N430" s="470"/>
      <c r="O430" s="470"/>
      <c r="P430" s="470">
        <v>1</v>
      </c>
      <c r="Q430" s="470"/>
      <c r="R430" s="471">
        <v>1</v>
      </c>
      <c r="S430" s="470"/>
      <c r="T430" s="470"/>
      <c r="U430" s="470">
        <v>1</v>
      </c>
      <c r="V430" s="470"/>
    </row>
    <row r="431" spans="1:22" s="593" customFormat="1" ht="12" hidden="1">
      <c r="A431" s="594">
        <v>2.8</v>
      </c>
      <c r="B431" s="595" t="s">
        <v>108</v>
      </c>
      <c r="C431" s="472"/>
      <c r="D431" s="473"/>
      <c r="E431" s="473"/>
      <c r="F431" s="473"/>
      <c r="G431" s="473"/>
      <c r="H431" s="379">
        <f t="shared" si="155"/>
        <v>2</v>
      </c>
      <c r="I431" s="473"/>
      <c r="J431" s="473">
        <v>2</v>
      </c>
      <c r="K431" s="473"/>
      <c r="L431" s="473"/>
      <c r="M431" s="472">
        <v>2</v>
      </c>
      <c r="N431" s="473"/>
      <c r="O431" s="473">
        <v>2</v>
      </c>
      <c r="P431" s="473"/>
      <c r="Q431" s="473"/>
      <c r="R431" s="472">
        <v>2</v>
      </c>
      <c r="S431" s="473"/>
      <c r="T431" s="473">
        <v>2</v>
      </c>
      <c r="U431" s="473"/>
      <c r="V431" s="473"/>
    </row>
    <row r="432" spans="1:22" s="593" customFormat="1" ht="12" hidden="1">
      <c r="A432" s="594">
        <v>2.9</v>
      </c>
      <c r="B432" s="595" t="s">
        <v>109</v>
      </c>
      <c r="C432" s="472"/>
      <c r="D432" s="473"/>
      <c r="E432" s="473"/>
      <c r="F432" s="473"/>
      <c r="G432" s="473"/>
      <c r="H432" s="379">
        <f t="shared" si="155"/>
        <v>4</v>
      </c>
      <c r="I432" s="473"/>
      <c r="J432" s="473">
        <v>4</v>
      </c>
      <c r="K432" s="473"/>
      <c r="L432" s="473"/>
      <c r="M432" s="472">
        <v>4</v>
      </c>
      <c r="N432" s="473"/>
      <c r="O432" s="473">
        <v>4</v>
      </c>
      <c r="P432" s="473"/>
      <c r="Q432" s="473"/>
      <c r="R432" s="472">
        <v>4</v>
      </c>
      <c r="S432" s="473">
        <v>1</v>
      </c>
      <c r="T432" s="473">
        <v>3</v>
      </c>
      <c r="U432" s="473"/>
      <c r="V432" s="473"/>
    </row>
    <row r="433" spans="1:22" s="593" customFormat="1" ht="12" hidden="1">
      <c r="A433" s="596">
        <v>2.1</v>
      </c>
      <c r="B433" s="595" t="s">
        <v>404</v>
      </c>
      <c r="C433" s="472"/>
      <c r="D433" s="473"/>
      <c r="E433" s="473"/>
      <c r="F433" s="473"/>
      <c r="G433" s="473"/>
      <c r="H433" s="379">
        <f t="shared" si="155"/>
        <v>1</v>
      </c>
      <c r="I433" s="473"/>
      <c r="J433" s="473"/>
      <c r="K433" s="473">
        <v>1</v>
      </c>
      <c r="L433" s="473"/>
      <c r="M433" s="472"/>
      <c r="N433" s="473"/>
      <c r="O433" s="473"/>
      <c r="P433" s="473">
        <v>1</v>
      </c>
      <c r="Q433" s="473"/>
      <c r="R433" s="472">
        <v>1</v>
      </c>
      <c r="S433" s="473"/>
      <c r="T433" s="473"/>
      <c r="U433" s="473">
        <v>1</v>
      </c>
      <c r="V433" s="473"/>
    </row>
    <row r="434" spans="1:22" s="593" customFormat="1" ht="12" hidden="1">
      <c r="A434" s="596">
        <v>2.11</v>
      </c>
      <c r="B434" s="595" t="s">
        <v>290</v>
      </c>
      <c r="C434" s="472"/>
      <c r="D434" s="473"/>
      <c r="E434" s="473"/>
      <c r="F434" s="473"/>
      <c r="G434" s="473"/>
      <c r="H434" s="379">
        <f t="shared" si="155"/>
        <v>1</v>
      </c>
      <c r="I434" s="473"/>
      <c r="J434" s="473">
        <v>1</v>
      </c>
      <c r="K434" s="473"/>
      <c r="L434" s="473"/>
      <c r="M434" s="472"/>
      <c r="N434" s="473"/>
      <c r="O434" s="473"/>
      <c r="P434" s="473"/>
      <c r="Q434" s="473"/>
      <c r="R434" s="472"/>
      <c r="S434" s="473"/>
      <c r="T434" s="473"/>
      <c r="U434" s="473"/>
      <c r="V434" s="473"/>
    </row>
    <row r="435" spans="1:22" ht="17.25" customHeight="1">
      <c r="A435" s="394">
        <v>3</v>
      </c>
      <c r="B435" s="395" t="s">
        <v>38</v>
      </c>
      <c r="C435" s="379">
        <f>D435</f>
        <v>1</v>
      </c>
      <c r="D435" s="381">
        <v>1</v>
      </c>
      <c r="E435" s="381"/>
      <c r="F435" s="381"/>
      <c r="G435" s="381"/>
      <c r="H435" s="379">
        <f t="shared" si="155"/>
        <v>1</v>
      </c>
      <c r="I435" s="381">
        <v>1</v>
      </c>
      <c r="J435" s="381"/>
      <c r="K435" s="381"/>
      <c r="L435" s="381"/>
      <c r="M435" s="379">
        <v>1</v>
      </c>
      <c r="N435" s="381">
        <v>1</v>
      </c>
      <c r="O435" s="381"/>
      <c r="P435" s="381"/>
      <c r="Q435" s="381"/>
      <c r="R435" s="379">
        <v>1</v>
      </c>
      <c r="S435" s="381">
        <v>1</v>
      </c>
      <c r="T435" s="381"/>
      <c r="U435" s="381"/>
      <c r="V435" s="381"/>
    </row>
    <row r="436" spans="1:22" ht="17.25" customHeight="1">
      <c r="A436" s="394"/>
      <c r="B436" s="465" t="s">
        <v>423</v>
      </c>
      <c r="C436" s="379">
        <v>1</v>
      </c>
      <c r="D436" s="381">
        <v>1</v>
      </c>
      <c r="E436" s="381"/>
      <c r="F436" s="381"/>
      <c r="G436" s="381"/>
      <c r="H436" s="379">
        <f t="shared" si="155"/>
        <v>1</v>
      </c>
      <c r="I436" s="381">
        <v>1</v>
      </c>
      <c r="J436" s="381"/>
      <c r="K436" s="381"/>
      <c r="L436" s="381"/>
      <c r="M436" s="379">
        <v>1</v>
      </c>
      <c r="N436" s="381">
        <v>1</v>
      </c>
      <c r="O436" s="381"/>
      <c r="P436" s="381"/>
      <c r="Q436" s="381"/>
      <c r="R436" s="379">
        <v>1</v>
      </c>
      <c r="S436" s="381">
        <v>1</v>
      </c>
      <c r="T436" s="381"/>
      <c r="U436" s="381"/>
      <c r="V436" s="381"/>
    </row>
    <row r="437" spans="1:22">
      <c r="A437" s="394">
        <v>4</v>
      </c>
      <c r="B437" s="395" t="s">
        <v>427</v>
      </c>
      <c r="C437" s="379">
        <f>SUM(D437:G437)</f>
        <v>12</v>
      </c>
      <c r="D437" s="381"/>
      <c r="E437" s="381">
        <v>1</v>
      </c>
      <c r="F437" s="381"/>
      <c r="G437" s="381">
        <v>11</v>
      </c>
      <c r="H437" s="379">
        <f t="shared" si="155"/>
        <v>12</v>
      </c>
      <c r="I437" s="381"/>
      <c r="J437" s="381"/>
      <c r="K437" s="381"/>
      <c r="L437" s="381">
        <f>L438</f>
        <v>12</v>
      </c>
      <c r="M437" s="379">
        <f>Q437</f>
        <v>12</v>
      </c>
      <c r="N437" s="381"/>
      <c r="O437" s="381"/>
      <c r="P437" s="381"/>
      <c r="Q437" s="381">
        <f>Q438</f>
        <v>12</v>
      </c>
      <c r="R437" s="379">
        <f>V437</f>
        <v>12</v>
      </c>
      <c r="S437" s="381"/>
      <c r="T437" s="381"/>
      <c r="U437" s="381"/>
      <c r="V437" s="381">
        <f>V438</f>
        <v>12</v>
      </c>
    </row>
    <row r="438" spans="1:22">
      <c r="A438" s="394">
        <v>4.0999999999999996</v>
      </c>
      <c r="B438" s="395" t="s">
        <v>424</v>
      </c>
      <c r="C438" s="379"/>
      <c r="D438" s="381"/>
      <c r="E438" s="381"/>
      <c r="F438" s="381"/>
      <c r="G438" s="381"/>
      <c r="H438" s="379">
        <f t="shared" si="155"/>
        <v>12</v>
      </c>
      <c r="I438" s="381"/>
      <c r="J438" s="381"/>
      <c r="K438" s="381"/>
      <c r="L438" s="381">
        <v>12</v>
      </c>
      <c r="M438" s="379">
        <f>Q438</f>
        <v>12</v>
      </c>
      <c r="N438" s="381"/>
      <c r="O438" s="381"/>
      <c r="P438" s="381"/>
      <c r="Q438" s="381">
        <v>12</v>
      </c>
      <c r="R438" s="379">
        <f>V438</f>
        <v>12</v>
      </c>
      <c r="S438" s="381"/>
      <c r="T438" s="381"/>
      <c r="U438" s="381"/>
      <c r="V438" s="381">
        <v>12</v>
      </c>
    </row>
    <row r="439" spans="1:22">
      <c r="A439" s="394"/>
      <c r="B439" s="395" t="s">
        <v>78</v>
      </c>
      <c r="C439" s="379"/>
      <c r="D439" s="381"/>
      <c r="E439" s="381"/>
      <c r="F439" s="381"/>
      <c r="G439" s="381"/>
      <c r="H439" s="379">
        <f t="shared" si="155"/>
        <v>0</v>
      </c>
      <c r="I439" s="381"/>
      <c r="J439" s="381"/>
      <c r="K439" s="381"/>
      <c r="L439" s="381"/>
      <c r="M439" s="379"/>
      <c r="N439" s="381"/>
      <c r="O439" s="381"/>
      <c r="P439" s="381"/>
      <c r="Q439" s="381"/>
      <c r="R439" s="379"/>
      <c r="S439" s="381"/>
      <c r="T439" s="381"/>
      <c r="U439" s="381"/>
      <c r="V439" s="381"/>
    </row>
    <row r="440" spans="1:22">
      <c r="A440" s="392">
        <v>5</v>
      </c>
      <c r="B440" s="422" t="s">
        <v>40</v>
      </c>
      <c r="C440" s="384">
        <f>SUM(D440:G440)</f>
        <v>49</v>
      </c>
      <c r="D440" s="385">
        <v>0</v>
      </c>
      <c r="E440" s="385">
        <v>27</v>
      </c>
      <c r="F440" s="385">
        <v>1</v>
      </c>
      <c r="G440" s="385">
        <v>21</v>
      </c>
      <c r="H440" s="384">
        <f>SUM(I440:L440)</f>
        <v>45</v>
      </c>
      <c r="I440" s="385">
        <v>0</v>
      </c>
      <c r="J440" s="385">
        <v>27</v>
      </c>
      <c r="K440" s="385">
        <v>1</v>
      </c>
      <c r="L440" s="385">
        <v>17</v>
      </c>
      <c r="M440" s="384">
        <f>SUM(N440:Q440)</f>
        <v>42</v>
      </c>
      <c r="N440" s="385">
        <f>SUM(N441,N445,N449,N453,N460,N463,N469,N476,N480,N483,N488,N492)</f>
        <v>1</v>
      </c>
      <c r="O440" s="385">
        <f>SUM(O441,O445,O449,O453,O460,O463,O469,O476,O480,O483,O488,O492)</f>
        <v>24</v>
      </c>
      <c r="P440" s="385">
        <f>SUM(P441,P445,P449,P453,P460,P463,P469,P476,P480,P483,P488,P492)</f>
        <v>6</v>
      </c>
      <c r="Q440" s="385">
        <f>SUM(Q441,Q445,Q449,Q453,Q460,Q463,Q469,Q476,Q480,Q483,Q488,Q492)</f>
        <v>11</v>
      </c>
      <c r="R440" s="384">
        <f>R441+R445+R449+R453+R460+R463+R469+R476+R480+R483+R488+R492</f>
        <v>42</v>
      </c>
      <c r="S440" s="385">
        <f>S441+S445+S449+S453+S460+S463+S469+S476+S480+S483+S488+S492</f>
        <v>3</v>
      </c>
      <c r="T440" s="385">
        <f>T441+T445+T449+T453+T460+T463+T469+T476+T480+T483+T488+T492</f>
        <v>22</v>
      </c>
      <c r="U440" s="385">
        <f>U441+U445+U449+U453+U460+U463+U469+U476+U480+U483+U488+U492</f>
        <v>6</v>
      </c>
      <c r="V440" s="385">
        <f>V441+V445+V449+V453+V460+V463+V469+V476+V480+V483+V488+V492</f>
        <v>11</v>
      </c>
    </row>
    <row r="441" spans="1:22" hidden="1">
      <c r="A441" s="387">
        <v>5.0999999999999996</v>
      </c>
      <c r="B441" s="388" t="s">
        <v>42</v>
      </c>
      <c r="C441" s="389"/>
      <c r="D441" s="390"/>
      <c r="E441" s="390"/>
      <c r="F441" s="390"/>
      <c r="G441" s="390"/>
      <c r="H441" s="389"/>
      <c r="I441" s="390"/>
      <c r="J441" s="390"/>
      <c r="K441" s="390"/>
      <c r="L441" s="390"/>
      <c r="M441" s="389">
        <f>SUM(M442:M444)</f>
        <v>3</v>
      </c>
      <c r="N441" s="390">
        <f t="shared" ref="N441:V441" si="162">SUM(N442:N444)</f>
        <v>0</v>
      </c>
      <c r="O441" s="390">
        <f t="shared" si="162"/>
        <v>2</v>
      </c>
      <c r="P441" s="390">
        <f t="shared" si="162"/>
        <v>0</v>
      </c>
      <c r="Q441" s="390">
        <f t="shared" si="162"/>
        <v>1</v>
      </c>
      <c r="R441" s="389">
        <f t="shared" si="162"/>
        <v>3</v>
      </c>
      <c r="S441" s="390">
        <f t="shared" si="162"/>
        <v>0</v>
      </c>
      <c r="T441" s="390">
        <f t="shared" si="162"/>
        <v>2</v>
      </c>
      <c r="U441" s="390">
        <f t="shared" si="162"/>
        <v>0</v>
      </c>
      <c r="V441" s="390">
        <f t="shared" si="162"/>
        <v>1</v>
      </c>
    </row>
    <row r="442" spans="1:22" hidden="1">
      <c r="A442" s="394"/>
      <c r="B442" s="395" t="s">
        <v>110</v>
      </c>
      <c r="C442" s="379"/>
      <c r="D442" s="381"/>
      <c r="E442" s="381"/>
      <c r="F442" s="381"/>
      <c r="G442" s="381"/>
      <c r="H442" s="379"/>
      <c r="I442" s="381"/>
      <c r="J442" s="381"/>
      <c r="K442" s="381"/>
      <c r="L442" s="381"/>
      <c r="M442" s="379">
        <f t="shared" ref="M442:M444" si="163">N442+O442+P442+Q442</f>
        <v>1</v>
      </c>
      <c r="N442" s="381"/>
      <c r="O442" s="381">
        <v>1</v>
      </c>
      <c r="P442" s="381"/>
      <c r="Q442" s="381"/>
      <c r="R442" s="379">
        <f t="shared" ref="R442:R444" si="164">S442+T442+U442+V442</f>
        <v>1</v>
      </c>
      <c r="S442" s="381"/>
      <c r="T442" s="381">
        <v>1</v>
      </c>
      <c r="U442" s="381"/>
      <c r="V442" s="381"/>
    </row>
    <row r="443" spans="1:22" hidden="1">
      <c r="A443" s="394"/>
      <c r="B443" s="395" t="s">
        <v>111</v>
      </c>
      <c r="C443" s="379"/>
      <c r="D443" s="381"/>
      <c r="E443" s="381"/>
      <c r="F443" s="381"/>
      <c r="G443" s="381"/>
      <c r="H443" s="379"/>
      <c r="I443" s="381"/>
      <c r="J443" s="381"/>
      <c r="K443" s="381"/>
      <c r="L443" s="381"/>
      <c r="M443" s="379">
        <f t="shared" si="163"/>
        <v>1</v>
      </c>
      <c r="N443" s="381"/>
      <c r="O443" s="381"/>
      <c r="P443" s="381"/>
      <c r="Q443" s="381">
        <v>1</v>
      </c>
      <c r="R443" s="379">
        <f t="shared" si="164"/>
        <v>1</v>
      </c>
      <c r="S443" s="381"/>
      <c r="T443" s="381"/>
      <c r="U443" s="381"/>
      <c r="V443" s="381">
        <v>1</v>
      </c>
    </row>
    <row r="444" spans="1:22" hidden="1">
      <c r="A444" s="394"/>
      <c r="B444" s="395" t="s">
        <v>112</v>
      </c>
      <c r="C444" s="379"/>
      <c r="D444" s="381"/>
      <c r="E444" s="381"/>
      <c r="F444" s="381"/>
      <c r="G444" s="381"/>
      <c r="H444" s="379"/>
      <c r="I444" s="381"/>
      <c r="J444" s="381"/>
      <c r="K444" s="381"/>
      <c r="L444" s="381"/>
      <c r="M444" s="379">
        <f t="shared" si="163"/>
        <v>1</v>
      </c>
      <c r="N444" s="381"/>
      <c r="O444" s="381">
        <v>1</v>
      </c>
      <c r="P444" s="381"/>
      <c r="Q444" s="381"/>
      <c r="R444" s="379">
        <f t="shared" si="164"/>
        <v>1</v>
      </c>
      <c r="S444" s="381"/>
      <c r="T444" s="381">
        <v>1</v>
      </c>
      <c r="U444" s="381"/>
      <c r="V444" s="381"/>
    </row>
    <row r="445" spans="1:22" hidden="1">
      <c r="A445" s="387">
        <v>5.2</v>
      </c>
      <c r="B445" s="388" t="s">
        <v>43</v>
      </c>
      <c r="C445" s="389"/>
      <c r="D445" s="390"/>
      <c r="E445" s="390"/>
      <c r="F445" s="390"/>
      <c r="G445" s="390"/>
      <c r="H445" s="389"/>
      <c r="I445" s="390"/>
      <c r="J445" s="390"/>
      <c r="K445" s="390"/>
      <c r="L445" s="390"/>
      <c r="M445" s="389">
        <f>SUM(M446:M448)</f>
        <v>3</v>
      </c>
      <c r="N445" s="390">
        <f t="shared" ref="N445:V445" si="165">SUM(N446:N448)</f>
        <v>0</v>
      </c>
      <c r="O445" s="390">
        <f t="shared" si="165"/>
        <v>2</v>
      </c>
      <c r="P445" s="390">
        <f t="shared" si="165"/>
        <v>0</v>
      </c>
      <c r="Q445" s="390">
        <f t="shared" si="165"/>
        <v>1</v>
      </c>
      <c r="R445" s="389">
        <f t="shared" si="165"/>
        <v>3</v>
      </c>
      <c r="S445" s="390">
        <f t="shared" si="165"/>
        <v>0</v>
      </c>
      <c r="T445" s="390">
        <f t="shared" si="165"/>
        <v>2</v>
      </c>
      <c r="U445" s="390">
        <f t="shared" si="165"/>
        <v>0</v>
      </c>
      <c r="V445" s="390">
        <f t="shared" si="165"/>
        <v>1</v>
      </c>
    </row>
    <row r="446" spans="1:22" hidden="1">
      <c r="A446" s="369"/>
      <c r="B446" s="417" t="s">
        <v>113</v>
      </c>
      <c r="C446" s="379"/>
      <c r="D446" s="381"/>
      <c r="E446" s="381"/>
      <c r="F446" s="381"/>
      <c r="G446" s="381"/>
      <c r="H446" s="379"/>
      <c r="I446" s="381"/>
      <c r="J446" s="381"/>
      <c r="K446" s="381"/>
      <c r="L446" s="381"/>
      <c r="M446" s="379">
        <v>1</v>
      </c>
      <c r="N446" s="381"/>
      <c r="O446" s="381">
        <v>1</v>
      </c>
      <c r="P446" s="381"/>
      <c r="Q446" s="381"/>
      <c r="R446" s="381">
        <v>1</v>
      </c>
      <c r="S446" s="381"/>
      <c r="T446" s="381">
        <v>1</v>
      </c>
      <c r="U446" s="381"/>
      <c r="V446" s="381"/>
    </row>
    <row r="447" spans="1:22" hidden="1">
      <c r="A447" s="369"/>
      <c r="B447" s="417" t="s">
        <v>114</v>
      </c>
      <c r="C447" s="379"/>
      <c r="D447" s="381"/>
      <c r="E447" s="381"/>
      <c r="F447" s="381"/>
      <c r="G447" s="381"/>
      <c r="H447" s="379"/>
      <c r="I447" s="381"/>
      <c r="J447" s="381"/>
      <c r="K447" s="381"/>
      <c r="L447" s="381"/>
      <c r="M447" s="379">
        <v>1</v>
      </c>
      <c r="N447" s="381"/>
      <c r="O447" s="381">
        <v>1</v>
      </c>
      <c r="P447" s="381"/>
      <c r="Q447" s="381"/>
      <c r="R447" s="381">
        <v>1</v>
      </c>
      <c r="S447" s="381"/>
      <c r="T447" s="381">
        <v>1</v>
      </c>
      <c r="U447" s="381"/>
      <c r="V447" s="381"/>
    </row>
    <row r="448" spans="1:22" hidden="1">
      <c r="A448" s="369"/>
      <c r="B448" s="417" t="s">
        <v>115</v>
      </c>
      <c r="C448" s="379"/>
      <c r="D448" s="381"/>
      <c r="E448" s="381"/>
      <c r="F448" s="381"/>
      <c r="G448" s="381"/>
      <c r="H448" s="379"/>
      <c r="I448" s="381"/>
      <c r="J448" s="381"/>
      <c r="K448" s="381"/>
      <c r="L448" s="381"/>
      <c r="M448" s="379">
        <v>1</v>
      </c>
      <c r="N448" s="381"/>
      <c r="O448" s="381"/>
      <c r="P448" s="381"/>
      <c r="Q448" s="381">
        <v>1</v>
      </c>
      <c r="R448" s="381">
        <v>1</v>
      </c>
      <c r="S448" s="381"/>
      <c r="T448" s="381"/>
      <c r="U448" s="381"/>
      <c r="V448" s="381">
        <v>1</v>
      </c>
    </row>
    <row r="449" spans="1:22" hidden="1">
      <c r="A449" s="387">
        <v>5.3</v>
      </c>
      <c r="B449" s="388" t="s">
        <v>44</v>
      </c>
      <c r="C449" s="389"/>
      <c r="D449" s="390"/>
      <c r="E449" s="390"/>
      <c r="F449" s="390"/>
      <c r="G449" s="390"/>
      <c r="H449" s="389"/>
      <c r="I449" s="390"/>
      <c r="J449" s="390"/>
      <c r="K449" s="390"/>
      <c r="L449" s="390"/>
      <c r="M449" s="389">
        <f>SUM(N449:Q449)</f>
        <v>3</v>
      </c>
      <c r="N449" s="390">
        <f>SUM(N450:N452)</f>
        <v>0</v>
      </c>
      <c r="O449" s="390">
        <f t="shared" ref="O449:Q449" si="166">SUM(O450:O452)</f>
        <v>1</v>
      </c>
      <c r="P449" s="390">
        <f t="shared" si="166"/>
        <v>1</v>
      </c>
      <c r="Q449" s="390">
        <f t="shared" si="166"/>
        <v>1</v>
      </c>
      <c r="R449" s="389">
        <f>SUM(S449:V449)</f>
        <v>3</v>
      </c>
      <c r="S449" s="390">
        <v>1</v>
      </c>
      <c r="T449" s="390">
        <v>0</v>
      </c>
      <c r="U449" s="390">
        <f t="shared" ref="U449:V449" si="167">SUM(U450:U452)</f>
        <v>1</v>
      </c>
      <c r="V449" s="390">
        <f t="shared" si="167"/>
        <v>1</v>
      </c>
    </row>
    <row r="450" spans="1:22" hidden="1">
      <c r="A450" s="387"/>
      <c r="B450" s="417" t="s">
        <v>113</v>
      </c>
      <c r="C450" s="379"/>
      <c r="D450" s="381"/>
      <c r="E450" s="381"/>
      <c r="F450" s="381"/>
      <c r="G450" s="381"/>
      <c r="H450" s="379"/>
      <c r="I450" s="381"/>
      <c r="J450" s="381"/>
      <c r="K450" s="381"/>
      <c r="L450" s="381"/>
      <c r="M450" s="379">
        <v>1</v>
      </c>
      <c r="N450" s="381"/>
      <c r="O450" s="381">
        <v>1</v>
      </c>
      <c r="P450" s="381"/>
      <c r="Q450" s="381"/>
      <c r="R450" s="379">
        <v>1</v>
      </c>
      <c r="S450" s="381"/>
      <c r="T450" s="381">
        <v>1</v>
      </c>
      <c r="U450" s="381"/>
      <c r="V450" s="381"/>
    </row>
    <row r="451" spans="1:22" hidden="1">
      <c r="A451" s="394"/>
      <c r="B451" s="395" t="s">
        <v>115</v>
      </c>
      <c r="C451" s="379"/>
      <c r="D451" s="381"/>
      <c r="E451" s="381"/>
      <c r="F451" s="381"/>
      <c r="G451" s="381"/>
      <c r="H451" s="379"/>
      <c r="I451" s="381"/>
      <c r="J451" s="381"/>
      <c r="K451" s="381"/>
      <c r="L451" s="381"/>
      <c r="M451" s="379">
        <v>1</v>
      </c>
      <c r="N451" s="381"/>
      <c r="O451" s="381"/>
      <c r="P451" s="381"/>
      <c r="Q451" s="381">
        <v>1</v>
      </c>
      <c r="R451" s="379">
        <v>1</v>
      </c>
      <c r="S451" s="381"/>
      <c r="T451" s="381"/>
      <c r="U451" s="381"/>
      <c r="V451" s="381">
        <v>1</v>
      </c>
    </row>
    <row r="452" spans="1:22" hidden="1">
      <c r="A452" s="394"/>
      <c r="B452" s="465" t="s">
        <v>116</v>
      </c>
      <c r="C452" s="379"/>
      <c r="D452" s="381"/>
      <c r="E452" s="405"/>
      <c r="F452" s="381"/>
      <c r="G452" s="381"/>
      <c r="H452" s="379"/>
      <c r="I452" s="381"/>
      <c r="J452" s="405"/>
      <c r="K452" s="381"/>
      <c r="L452" s="381"/>
      <c r="M452" s="379">
        <v>1</v>
      </c>
      <c r="N452" s="381"/>
      <c r="O452" s="405"/>
      <c r="P452" s="381">
        <v>1</v>
      </c>
      <c r="Q452" s="381"/>
      <c r="R452" s="379">
        <v>1</v>
      </c>
      <c r="S452" s="381"/>
      <c r="T452" s="405"/>
      <c r="U452" s="381">
        <v>1</v>
      </c>
      <c r="V452" s="381"/>
    </row>
    <row r="453" spans="1:22" hidden="1">
      <c r="A453" s="387">
        <v>5.4</v>
      </c>
      <c r="B453" s="388" t="s">
        <v>45</v>
      </c>
      <c r="C453" s="379"/>
      <c r="D453" s="381"/>
      <c r="E453" s="381"/>
      <c r="F453" s="381"/>
      <c r="G453" s="381"/>
      <c r="H453" s="379"/>
      <c r="I453" s="381"/>
      <c r="J453" s="381"/>
      <c r="K453" s="381"/>
      <c r="L453" s="381"/>
      <c r="M453" s="379">
        <f>SUM(N453:Q453)</f>
        <v>6</v>
      </c>
      <c r="N453" s="381">
        <f>SUM(N454:N459)</f>
        <v>0</v>
      </c>
      <c r="O453" s="381">
        <f t="shared" ref="O453:Q453" si="168">SUM(O454:O459)</f>
        <v>3</v>
      </c>
      <c r="P453" s="381">
        <f t="shared" si="168"/>
        <v>2</v>
      </c>
      <c r="Q453" s="381">
        <f t="shared" si="168"/>
        <v>1</v>
      </c>
      <c r="R453" s="379">
        <f>SUM(S453:V453)</f>
        <v>6</v>
      </c>
      <c r="S453" s="381">
        <f>SUM(S454:S459)</f>
        <v>0</v>
      </c>
      <c r="T453" s="381">
        <f t="shared" ref="T453:V453" si="169">SUM(T454:T459)</f>
        <v>3</v>
      </c>
      <c r="U453" s="381">
        <f t="shared" si="169"/>
        <v>2</v>
      </c>
      <c r="V453" s="381">
        <f t="shared" si="169"/>
        <v>1</v>
      </c>
    </row>
    <row r="454" spans="1:22" hidden="1">
      <c r="A454" s="369"/>
      <c r="B454" s="423" t="s">
        <v>117</v>
      </c>
      <c r="C454" s="424"/>
      <c r="D454" s="425"/>
      <c r="E454" s="425"/>
      <c r="F454" s="425"/>
      <c r="G454" s="426"/>
      <c r="H454" s="424"/>
      <c r="I454" s="425"/>
      <c r="J454" s="425"/>
      <c r="K454" s="425"/>
      <c r="L454" s="426"/>
      <c r="M454" s="424">
        <v>1</v>
      </c>
      <c r="N454" s="425"/>
      <c r="O454" s="425"/>
      <c r="P454" s="425">
        <v>1</v>
      </c>
      <c r="Q454" s="426"/>
      <c r="R454" s="424">
        <v>1</v>
      </c>
      <c r="S454" s="425"/>
      <c r="T454" s="425"/>
      <c r="U454" s="425">
        <v>1</v>
      </c>
      <c r="V454" s="425"/>
    </row>
    <row r="455" spans="1:22" hidden="1">
      <c r="A455" s="369"/>
      <c r="B455" s="423" t="s">
        <v>118</v>
      </c>
      <c r="C455" s="424"/>
      <c r="D455" s="425"/>
      <c r="E455" s="425"/>
      <c r="F455" s="425"/>
      <c r="G455" s="425"/>
      <c r="H455" s="424"/>
      <c r="I455" s="425"/>
      <c r="J455" s="425"/>
      <c r="K455" s="425"/>
      <c r="L455" s="425"/>
      <c r="M455" s="424">
        <v>1</v>
      </c>
      <c r="N455" s="425"/>
      <c r="O455" s="425"/>
      <c r="P455" s="425"/>
      <c r="Q455" s="425">
        <v>1</v>
      </c>
      <c r="R455" s="424">
        <v>1</v>
      </c>
      <c r="S455" s="425"/>
      <c r="T455" s="425"/>
      <c r="U455" s="425"/>
      <c r="V455" s="425">
        <v>1</v>
      </c>
    </row>
    <row r="456" spans="1:22" hidden="1">
      <c r="A456" s="369"/>
      <c r="B456" s="423" t="s">
        <v>119</v>
      </c>
      <c r="C456" s="424"/>
      <c r="D456" s="425"/>
      <c r="E456" s="425"/>
      <c r="F456" s="425"/>
      <c r="G456" s="425"/>
      <c r="H456" s="424"/>
      <c r="I456" s="425"/>
      <c r="J456" s="425"/>
      <c r="K456" s="425"/>
      <c r="L456" s="425"/>
      <c r="M456" s="424">
        <v>1</v>
      </c>
      <c r="N456" s="425"/>
      <c r="O456" s="425">
        <v>1</v>
      </c>
      <c r="P456" s="425"/>
      <c r="Q456" s="425"/>
      <c r="R456" s="424">
        <v>1</v>
      </c>
      <c r="S456" s="425"/>
      <c r="T456" s="425">
        <v>1</v>
      </c>
      <c r="U456" s="425"/>
      <c r="V456" s="425"/>
    </row>
    <row r="457" spans="1:22" hidden="1">
      <c r="A457" s="369"/>
      <c r="B457" s="423" t="s">
        <v>110</v>
      </c>
      <c r="C457" s="424"/>
      <c r="D457" s="425"/>
      <c r="E457" s="425"/>
      <c r="F457" s="425"/>
      <c r="G457" s="425"/>
      <c r="H457" s="424"/>
      <c r="I457" s="425"/>
      <c r="J457" s="425"/>
      <c r="K457" s="425"/>
      <c r="L457" s="425"/>
      <c r="M457" s="424">
        <v>1</v>
      </c>
      <c r="N457" s="425"/>
      <c r="O457" s="425">
        <v>1</v>
      </c>
      <c r="P457" s="425"/>
      <c r="Q457" s="425"/>
      <c r="R457" s="424">
        <v>1</v>
      </c>
      <c r="S457" s="425"/>
      <c r="T457" s="425">
        <v>1</v>
      </c>
      <c r="U457" s="425"/>
      <c r="V457" s="425"/>
    </row>
    <row r="458" spans="1:22" hidden="1">
      <c r="A458" s="369"/>
      <c r="B458" s="423" t="s">
        <v>120</v>
      </c>
      <c r="C458" s="424"/>
      <c r="D458" s="425"/>
      <c r="E458" s="425"/>
      <c r="F458" s="425"/>
      <c r="G458" s="425"/>
      <c r="H458" s="424"/>
      <c r="I458" s="425"/>
      <c r="J458" s="425"/>
      <c r="K458" s="425"/>
      <c r="L458" s="425"/>
      <c r="M458" s="424">
        <v>1</v>
      </c>
      <c r="N458" s="425"/>
      <c r="O458" s="425">
        <v>1</v>
      </c>
      <c r="P458" s="425"/>
      <c r="Q458" s="425"/>
      <c r="R458" s="424">
        <v>1</v>
      </c>
      <c r="S458" s="425"/>
      <c r="T458" s="425">
        <v>1</v>
      </c>
      <c r="U458" s="425"/>
      <c r="V458" s="425"/>
    </row>
    <row r="459" spans="1:22" hidden="1">
      <c r="A459" s="427"/>
      <c r="B459" s="428" t="s">
        <v>121</v>
      </c>
      <c r="C459" s="429"/>
      <c r="D459" s="429"/>
      <c r="E459" s="429"/>
      <c r="F459" s="429"/>
      <c r="G459" s="429"/>
      <c r="H459" s="429"/>
      <c r="I459" s="429"/>
      <c r="J459" s="429"/>
      <c r="K459" s="429"/>
      <c r="L459" s="429"/>
      <c r="M459" s="429">
        <v>1</v>
      </c>
      <c r="N459" s="429"/>
      <c r="O459" s="429"/>
      <c r="P459" s="429">
        <v>1</v>
      </c>
      <c r="Q459" s="429"/>
      <c r="R459" s="429">
        <v>1</v>
      </c>
      <c r="S459" s="429"/>
      <c r="T459" s="429"/>
      <c r="U459" s="429">
        <v>1</v>
      </c>
      <c r="V459" s="429"/>
    </row>
    <row r="460" spans="1:22" hidden="1">
      <c r="A460" s="387">
        <v>5.5</v>
      </c>
      <c r="B460" s="388" t="s">
        <v>46</v>
      </c>
      <c r="C460" s="379"/>
      <c r="D460" s="381"/>
      <c r="E460" s="381"/>
      <c r="F460" s="381"/>
      <c r="G460" s="381"/>
      <c r="H460" s="379"/>
      <c r="I460" s="381"/>
      <c r="J460" s="381"/>
      <c r="K460" s="381"/>
      <c r="L460" s="381"/>
      <c r="M460" s="379">
        <f>SUM(M461:M462)</f>
        <v>2</v>
      </c>
      <c r="N460" s="381">
        <f t="shared" ref="N460:V460" si="170">SUM(N461:N462)</f>
        <v>0</v>
      </c>
      <c r="O460" s="381">
        <f t="shared" si="170"/>
        <v>1</v>
      </c>
      <c r="P460" s="381">
        <f t="shared" si="170"/>
        <v>0</v>
      </c>
      <c r="Q460" s="381">
        <f t="shared" si="170"/>
        <v>1</v>
      </c>
      <c r="R460" s="379">
        <f t="shared" si="170"/>
        <v>2</v>
      </c>
      <c r="S460" s="381">
        <f t="shared" si="170"/>
        <v>0</v>
      </c>
      <c r="T460" s="381">
        <f t="shared" si="170"/>
        <v>1</v>
      </c>
      <c r="U460" s="381">
        <f t="shared" si="170"/>
        <v>0</v>
      </c>
      <c r="V460" s="381">
        <f t="shared" si="170"/>
        <v>1</v>
      </c>
    </row>
    <row r="461" spans="1:22" hidden="1">
      <c r="A461" s="387"/>
      <c r="B461" s="430" t="s">
        <v>115</v>
      </c>
      <c r="C461" s="379"/>
      <c r="D461" s="381"/>
      <c r="E461" s="381"/>
      <c r="F461" s="381"/>
      <c r="G461" s="381"/>
      <c r="H461" s="379"/>
      <c r="I461" s="381"/>
      <c r="J461" s="381"/>
      <c r="K461" s="381"/>
      <c r="L461" s="381"/>
      <c r="M461" s="379">
        <v>1</v>
      </c>
      <c r="N461" s="381"/>
      <c r="O461" s="381"/>
      <c r="P461" s="381"/>
      <c r="Q461" s="381">
        <v>1</v>
      </c>
      <c r="R461" s="379">
        <v>1</v>
      </c>
      <c r="S461" s="381"/>
      <c r="T461" s="381"/>
      <c r="U461" s="381"/>
      <c r="V461" s="381">
        <v>1</v>
      </c>
    </row>
    <row r="462" spans="1:22" hidden="1">
      <c r="A462" s="387"/>
      <c r="B462" s="431" t="s">
        <v>110</v>
      </c>
      <c r="C462" s="379"/>
      <c r="D462" s="381"/>
      <c r="E462" s="381"/>
      <c r="F462" s="381"/>
      <c r="G462" s="381"/>
      <c r="H462" s="379"/>
      <c r="I462" s="381"/>
      <c r="J462" s="381"/>
      <c r="K462" s="381"/>
      <c r="L462" s="381"/>
      <c r="M462" s="379">
        <v>1</v>
      </c>
      <c r="N462" s="381"/>
      <c r="O462" s="381">
        <v>1</v>
      </c>
      <c r="P462" s="381"/>
      <c r="Q462" s="381"/>
      <c r="R462" s="379">
        <v>1</v>
      </c>
      <c r="S462" s="381"/>
      <c r="T462" s="381">
        <v>1</v>
      </c>
      <c r="U462" s="381"/>
      <c r="V462" s="381"/>
    </row>
    <row r="463" spans="1:22" hidden="1">
      <c r="A463" s="387">
        <v>5.6</v>
      </c>
      <c r="B463" s="388" t="s">
        <v>47</v>
      </c>
      <c r="C463" s="379"/>
      <c r="D463" s="381"/>
      <c r="E463" s="381"/>
      <c r="F463" s="381"/>
      <c r="G463" s="381"/>
      <c r="H463" s="379"/>
      <c r="I463" s="381"/>
      <c r="J463" s="381"/>
      <c r="K463" s="381"/>
      <c r="L463" s="381"/>
      <c r="M463" s="379">
        <f t="shared" ref="M463:V463" si="171">SUM(M465:M468)</f>
        <v>4</v>
      </c>
      <c r="N463" s="381">
        <f t="shared" si="171"/>
        <v>0</v>
      </c>
      <c r="O463" s="381">
        <f t="shared" si="171"/>
        <v>3</v>
      </c>
      <c r="P463" s="381">
        <f t="shared" si="171"/>
        <v>0</v>
      </c>
      <c r="Q463" s="381">
        <f t="shared" si="171"/>
        <v>1</v>
      </c>
      <c r="R463" s="379">
        <f t="shared" si="171"/>
        <v>4</v>
      </c>
      <c r="S463" s="381">
        <f t="shared" si="171"/>
        <v>0</v>
      </c>
      <c r="T463" s="381">
        <f t="shared" si="171"/>
        <v>3</v>
      </c>
      <c r="U463" s="381">
        <f t="shared" si="171"/>
        <v>0</v>
      </c>
      <c r="V463" s="381">
        <f t="shared" si="171"/>
        <v>1</v>
      </c>
    </row>
    <row r="464" spans="1:22" hidden="1">
      <c r="A464" s="387"/>
      <c r="B464" s="395" t="s">
        <v>428</v>
      </c>
      <c r="C464" s="400"/>
      <c r="D464" s="401"/>
      <c r="E464" s="401"/>
      <c r="F464" s="401"/>
      <c r="G464" s="401"/>
      <c r="H464" s="400"/>
      <c r="I464" s="401"/>
      <c r="J464" s="401"/>
      <c r="K464" s="401"/>
      <c r="L464" s="401"/>
      <c r="M464" s="400"/>
      <c r="N464" s="401"/>
      <c r="O464" s="401"/>
      <c r="P464" s="401"/>
      <c r="Q464" s="401"/>
      <c r="R464" s="379"/>
      <c r="S464" s="381"/>
      <c r="T464" s="381"/>
      <c r="U464" s="381"/>
      <c r="V464" s="381"/>
    </row>
    <row r="465" spans="1:22" hidden="1">
      <c r="A465" s="369"/>
      <c r="B465" s="431" t="s">
        <v>123</v>
      </c>
      <c r="C465" s="432"/>
      <c r="D465" s="433"/>
      <c r="E465" s="433"/>
      <c r="F465" s="433"/>
      <c r="G465" s="433"/>
      <c r="H465" s="432"/>
      <c r="I465" s="433"/>
      <c r="J465" s="433"/>
      <c r="K465" s="433"/>
      <c r="L465" s="433"/>
      <c r="M465" s="432">
        <v>1</v>
      </c>
      <c r="N465" s="433"/>
      <c r="O465" s="433">
        <v>1</v>
      </c>
      <c r="P465" s="433"/>
      <c r="Q465" s="433"/>
      <c r="R465" s="435">
        <v>1</v>
      </c>
      <c r="S465" s="436"/>
      <c r="T465" s="436">
        <v>1</v>
      </c>
      <c r="U465" s="436"/>
      <c r="V465" s="436"/>
    </row>
    <row r="466" spans="1:22" hidden="1">
      <c r="A466" s="369"/>
      <c r="B466" s="431" t="s">
        <v>110</v>
      </c>
      <c r="C466" s="432"/>
      <c r="D466" s="433"/>
      <c r="E466" s="433"/>
      <c r="F466" s="433"/>
      <c r="G466" s="433"/>
      <c r="H466" s="432"/>
      <c r="I466" s="433"/>
      <c r="J466" s="433"/>
      <c r="K466" s="433"/>
      <c r="L466" s="433"/>
      <c r="M466" s="432">
        <v>1</v>
      </c>
      <c r="N466" s="433"/>
      <c r="O466" s="433">
        <v>1</v>
      </c>
      <c r="P466" s="433"/>
      <c r="Q466" s="433"/>
      <c r="R466" s="435">
        <v>1</v>
      </c>
      <c r="S466" s="436"/>
      <c r="T466" s="436">
        <v>1</v>
      </c>
      <c r="U466" s="436"/>
      <c r="V466" s="436"/>
    </row>
    <row r="467" spans="1:22" hidden="1">
      <c r="A467" s="369"/>
      <c r="B467" s="434" t="s">
        <v>124</v>
      </c>
      <c r="C467" s="435"/>
      <c r="D467" s="436"/>
      <c r="E467" s="436"/>
      <c r="F467" s="436"/>
      <c r="G467" s="436"/>
      <c r="H467" s="435"/>
      <c r="I467" s="436"/>
      <c r="J467" s="436"/>
      <c r="K467" s="436"/>
      <c r="L467" s="436"/>
      <c r="M467" s="435">
        <v>1</v>
      </c>
      <c r="N467" s="436"/>
      <c r="O467" s="436">
        <v>1</v>
      </c>
      <c r="P467" s="436"/>
      <c r="Q467" s="436"/>
      <c r="R467" s="435">
        <v>1</v>
      </c>
      <c r="S467" s="436"/>
      <c r="T467" s="436">
        <v>1</v>
      </c>
      <c r="U467" s="436"/>
      <c r="V467" s="436"/>
    </row>
    <row r="468" spans="1:22" hidden="1">
      <c r="A468" s="369"/>
      <c r="B468" s="430" t="s">
        <v>115</v>
      </c>
      <c r="C468" s="435"/>
      <c r="D468" s="436"/>
      <c r="E468" s="436"/>
      <c r="F468" s="436"/>
      <c r="G468" s="436"/>
      <c r="H468" s="435"/>
      <c r="I468" s="436"/>
      <c r="J468" s="436"/>
      <c r="K468" s="436"/>
      <c r="L468" s="436"/>
      <c r="M468" s="435">
        <v>1</v>
      </c>
      <c r="N468" s="436"/>
      <c r="O468" s="436"/>
      <c r="P468" s="436"/>
      <c r="Q468" s="436">
        <v>1</v>
      </c>
      <c r="R468" s="435">
        <v>1</v>
      </c>
      <c r="S468" s="436"/>
      <c r="T468" s="436"/>
      <c r="U468" s="436"/>
      <c r="V468" s="436">
        <v>1</v>
      </c>
    </row>
    <row r="469" spans="1:22" hidden="1">
      <c r="A469" s="387">
        <v>5.7</v>
      </c>
      <c r="B469" s="388" t="s">
        <v>48</v>
      </c>
      <c r="C469" s="379"/>
      <c r="D469" s="381"/>
      <c r="E469" s="381"/>
      <c r="F469" s="381"/>
      <c r="G469" s="381"/>
      <c r="H469" s="379"/>
      <c r="I469" s="381"/>
      <c r="J469" s="381"/>
      <c r="K469" s="381"/>
      <c r="L469" s="381"/>
      <c r="M469" s="379">
        <f>SUM(N469:Q469)</f>
        <v>6</v>
      </c>
      <c r="N469" s="381">
        <f>SUM(N470:N475)</f>
        <v>1</v>
      </c>
      <c r="O469" s="381">
        <f t="shared" ref="O469:Q469" si="172">SUM(O470:O475)</f>
        <v>3</v>
      </c>
      <c r="P469" s="381">
        <f t="shared" si="172"/>
        <v>1</v>
      </c>
      <c r="Q469" s="381">
        <f t="shared" si="172"/>
        <v>1</v>
      </c>
      <c r="R469" s="379">
        <f>SUM(S469:V469)</f>
        <v>6</v>
      </c>
      <c r="S469" s="381">
        <f>SUM(S470:S475)</f>
        <v>1</v>
      </c>
      <c r="T469" s="381">
        <f t="shared" ref="T469:V469" si="173">SUM(T470:T475)</f>
        <v>3</v>
      </c>
      <c r="U469" s="381">
        <f t="shared" si="173"/>
        <v>1</v>
      </c>
      <c r="V469" s="381">
        <f t="shared" si="173"/>
        <v>1</v>
      </c>
    </row>
    <row r="470" spans="1:22" hidden="1">
      <c r="A470" s="369"/>
      <c r="B470" s="437" t="s">
        <v>110</v>
      </c>
      <c r="C470" s="432"/>
      <c r="D470" s="433"/>
      <c r="E470" s="433"/>
      <c r="F470" s="433"/>
      <c r="G470" s="433"/>
      <c r="H470" s="432"/>
      <c r="I470" s="433"/>
      <c r="J470" s="433"/>
      <c r="K470" s="433"/>
      <c r="L470" s="433"/>
      <c r="M470" s="432">
        <v>1</v>
      </c>
      <c r="N470" s="433">
        <v>1</v>
      </c>
      <c r="O470" s="433"/>
      <c r="P470" s="433"/>
      <c r="Q470" s="433"/>
      <c r="R470" s="435">
        <v>1</v>
      </c>
      <c r="S470" s="436">
        <v>1</v>
      </c>
      <c r="T470" s="436"/>
      <c r="U470" s="436"/>
      <c r="V470" s="436"/>
    </row>
    <row r="471" spans="1:22" hidden="1">
      <c r="A471" s="369"/>
      <c r="B471" s="437" t="s">
        <v>112</v>
      </c>
      <c r="C471" s="432"/>
      <c r="D471" s="433"/>
      <c r="E471" s="433"/>
      <c r="F471" s="433"/>
      <c r="G471" s="433"/>
      <c r="H471" s="432"/>
      <c r="I471" s="433"/>
      <c r="J471" s="433"/>
      <c r="K471" s="433"/>
      <c r="L471" s="433"/>
      <c r="M471" s="432">
        <v>1</v>
      </c>
      <c r="N471" s="433"/>
      <c r="O471" s="433">
        <v>1</v>
      </c>
      <c r="P471" s="433"/>
      <c r="Q471" s="433"/>
      <c r="R471" s="435">
        <v>1</v>
      </c>
      <c r="S471" s="436"/>
      <c r="T471" s="436">
        <v>1</v>
      </c>
      <c r="U471" s="436"/>
      <c r="V471" s="436"/>
    </row>
    <row r="472" spans="1:22" hidden="1">
      <c r="A472" s="369"/>
      <c r="B472" s="437" t="s">
        <v>120</v>
      </c>
      <c r="C472" s="432"/>
      <c r="D472" s="433"/>
      <c r="E472" s="433"/>
      <c r="F472" s="433"/>
      <c r="G472" s="433"/>
      <c r="H472" s="432"/>
      <c r="I472" s="433"/>
      <c r="J472" s="433"/>
      <c r="K472" s="433"/>
      <c r="L472" s="433"/>
      <c r="M472" s="432">
        <v>1</v>
      </c>
      <c r="N472" s="433"/>
      <c r="O472" s="433">
        <v>1</v>
      </c>
      <c r="P472" s="433"/>
      <c r="Q472" s="433"/>
      <c r="R472" s="435">
        <v>1</v>
      </c>
      <c r="S472" s="436"/>
      <c r="T472" s="436">
        <v>1</v>
      </c>
      <c r="U472" s="436"/>
      <c r="V472" s="436"/>
    </row>
    <row r="473" spans="1:22" hidden="1">
      <c r="A473" s="369"/>
      <c r="B473" s="437" t="s">
        <v>125</v>
      </c>
      <c r="C473" s="432"/>
      <c r="D473" s="433"/>
      <c r="E473" s="433"/>
      <c r="F473" s="433"/>
      <c r="G473" s="433"/>
      <c r="H473" s="432"/>
      <c r="I473" s="433"/>
      <c r="J473" s="433"/>
      <c r="K473" s="433"/>
      <c r="L473" s="433"/>
      <c r="M473" s="432">
        <v>1</v>
      </c>
      <c r="N473" s="433"/>
      <c r="O473" s="433">
        <v>1</v>
      </c>
      <c r="P473" s="433"/>
      <c r="Q473" s="433"/>
      <c r="R473" s="435">
        <v>1</v>
      </c>
      <c r="S473" s="436"/>
      <c r="T473" s="436">
        <v>1</v>
      </c>
      <c r="U473" s="436"/>
      <c r="V473" s="436"/>
    </row>
    <row r="474" spans="1:22" hidden="1">
      <c r="A474" s="369"/>
      <c r="B474" s="438" t="s">
        <v>126</v>
      </c>
      <c r="C474" s="379"/>
      <c r="D474" s="381"/>
      <c r="E474" s="381"/>
      <c r="F474" s="381"/>
      <c r="G474" s="381"/>
      <c r="H474" s="379"/>
      <c r="I474" s="381"/>
      <c r="J474" s="381"/>
      <c r="K474" s="381"/>
      <c r="L474" s="381"/>
      <c r="M474" s="379">
        <v>1</v>
      </c>
      <c r="N474" s="381"/>
      <c r="O474" s="381"/>
      <c r="P474" s="381"/>
      <c r="Q474" s="381">
        <v>1</v>
      </c>
      <c r="R474" s="379">
        <v>1</v>
      </c>
      <c r="S474" s="381"/>
      <c r="T474" s="381"/>
      <c r="U474" s="381"/>
      <c r="V474" s="381">
        <v>1</v>
      </c>
    </row>
    <row r="475" spans="1:22" hidden="1">
      <c r="A475" s="394"/>
      <c r="B475" s="439" t="s">
        <v>121</v>
      </c>
      <c r="C475" s="379"/>
      <c r="D475" s="381"/>
      <c r="E475" s="381"/>
      <c r="F475" s="381"/>
      <c r="G475" s="381"/>
      <c r="H475" s="379"/>
      <c r="I475" s="381"/>
      <c r="J475" s="381"/>
      <c r="K475" s="381"/>
      <c r="L475" s="381"/>
      <c r="M475" s="379">
        <v>1</v>
      </c>
      <c r="N475" s="381"/>
      <c r="O475" s="381"/>
      <c r="P475" s="381">
        <v>1</v>
      </c>
      <c r="Q475" s="381"/>
      <c r="R475" s="379">
        <v>1</v>
      </c>
      <c r="S475" s="381"/>
      <c r="T475" s="381"/>
      <c r="U475" s="381">
        <v>1</v>
      </c>
      <c r="V475" s="381"/>
    </row>
    <row r="476" spans="1:22" hidden="1">
      <c r="A476" s="387">
        <v>5.8</v>
      </c>
      <c r="B476" s="388" t="s">
        <v>49</v>
      </c>
      <c r="C476" s="379"/>
      <c r="D476" s="381"/>
      <c r="E476" s="381"/>
      <c r="F476" s="381"/>
      <c r="G476" s="381"/>
      <c r="H476" s="379"/>
      <c r="I476" s="381"/>
      <c r="J476" s="381"/>
      <c r="K476" s="381"/>
      <c r="L476" s="381"/>
      <c r="M476" s="379">
        <f>SUM(M477:M479)</f>
        <v>3</v>
      </c>
      <c r="N476" s="381">
        <f t="shared" ref="N476:V476" si="174">SUM(N477:N479)</f>
        <v>0</v>
      </c>
      <c r="O476" s="381">
        <f t="shared" si="174"/>
        <v>2</v>
      </c>
      <c r="P476" s="381">
        <f t="shared" si="174"/>
        <v>0</v>
      </c>
      <c r="Q476" s="381">
        <f t="shared" si="174"/>
        <v>1</v>
      </c>
      <c r="R476" s="379">
        <f t="shared" si="174"/>
        <v>3</v>
      </c>
      <c r="S476" s="381">
        <f t="shared" si="174"/>
        <v>0</v>
      </c>
      <c r="T476" s="381">
        <f t="shared" si="174"/>
        <v>2</v>
      </c>
      <c r="U476" s="381">
        <f t="shared" si="174"/>
        <v>0</v>
      </c>
      <c r="V476" s="381">
        <f t="shared" si="174"/>
        <v>1</v>
      </c>
    </row>
    <row r="477" spans="1:22" hidden="1">
      <c r="A477" s="416"/>
      <c r="B477" s="395" t="s">
        <v>113</v>
      </c>
      <c r="C477" s="381"/>
      <c r="D477" s="381"/>
      <c r="E477" s="381"/>
      <c r="F477" s="381"/>
      <c r="G477" s="381"/>
      <c r="H477" s="381"/>
      <c r="I477" s="381"/>
      <c r="J477" s="381"/>
      <c r="K477" s="381"/>
      <c r="L477" s="381"/>
      <c r="M477" s="381">
        <v>1</v>
      </c>
      <c r="N477" s="381"/>
      <c r="O477" s="381">
        <v>1</v>
      </c>
      <c r="P477" s="381"/>
      <c r="Q477" s="381"/>
      <c r="R477" s="381">
        <v>1</v>
      </c>
      <c r="S477" s="381"/>
      <c r="T477" s="381">
        <v>1</v>
      </c>
      <c r="U477" s="381"/>
      <c r="V477" s="381"/>
    </row>
    <row r="478" spans="1:22" hidden="1">
      <c r="A478" s="416"/>
      <c r="B478" s="395" t="s">
        <v>114</v>
      </c>
      <c r="C478" s="369"/>
      <c r="D478" s="369"/>
      <c r="E478" s="369"/>
      <c r="F478" s="369"/>
      <c r="G478" s="369"/>
      <c r="H478" s="369"/>
      <c r="I478" s="369"/>
      <c r="J478" s="369"/>
      <c r="K478" s="369"/>
      <c r="L478" s="369"/>
      <c r="M478" s="369">
        <v>1</v>
      </c>
      <c r="N478" s="369"/>
      <c r="O478" s="369">
        <v>1</v>
      </c>
      <c r="P478" s="369"/>
      <c r="Q478" s="369"/>
      <c r="R478" s="369">
        <v>1</v>
      </c>
      <c r="S478" s="369"/>
      <c r="T478" s="369">
        <v>1</v>
      </c>
      <c r="U478" s="369"/>
      <c r="V478" s="369"/>
    </row>
    <row r="479" spans="1:22" hidden="1">
      <c r="A479" s="416"/>
      <c r="B479" s="404" t="s">
        <v>115</v>
      </c>
      <c r="C479" s="369"/>
      <c r="D479" s="369"/>
      <c r="E479" s="369"/>
      <c r="F479" s="369"/>
      <c r="G479" s="369"/>
      <c r="H479" s="369"/>
      <c r="I479" s="369"/>
      <c r="J479" s="369"/>
      <c r="K479" s="369"/>
      <c r="L479" s="369"/>
      <c r="M479" s="369">
        <v>1</v>
      </c>
      <c r="N479" s="369"/>
      <c r="O479" s="369"/>
      <c r="P479" s="369"/>
      <c r="Q479" s="369">
        <v>1</v>
      </c>
      <c r="R479" s="369">
        <v>1</v>
      </c>
      <c r="S479" s="369"/>
      <c r="T479" s="369"/>
      <c r="U479" s="369"/>
      <c r="V479" s="369">
        <v>1</v>
      </c>
    </row>
    <row r="480" spans="1:22" hidden="1">
      <c r="A480" s="387">
        <v>5.9</v>
      </c>
      <c r="B480" s="388" t="s">
        <v>50</v>
      </c>
      <c r="C480" s="379"/>
      <c r="D480" s="381"/>
      <c r="E480" s="381"/>
      <c r="F480" s="381"/>
      <c r="G480" s="381"/>
      <c r="H480" s="379"/>
      <c r="I480" s="381"/>
      <c r="J480" s="381"/>
      <c r="K480" s="381"/>
      <c r="L480" s="381"/>
      <c r="M480" s="379">
        <f>SUM(M481:M482)</f>
        <v>2</v>
      </c>
      <c r="N480" s="381">
        <f t="shared" ref="N480:R480" si="175">SUM(N481:N482)</f>
        <v>0</v>
      </c>
      <c r="O480" s="381">
        <f t="shared" si="175"/>
        <v>1</v>
      </c>
      <c r="P480" s="381">
        <f t="shared" si="175"/>
        <v>0</v>
      </c>
      <c r="Q480" s="381">
        <f t="shared" si="175"/>
        <v>1</v>
      </c>
      <c r="R480" s="379">
        <f t="shared" si="175"/>
        <v>2</v>
      </c>
      <c r="S480" s="381">
        <v>1</v>
      </c>
      <c r="T480" s="381">
        <v>0</v>
      </c>
      <c r="U480" s="381">
        <f t="shared" ref="U480:V480" si="176">SUM(U481:U482)</f>
        <v>0</v>
      </c>
      <c r="V480" s="381">
        <f t="shared" si="176"/>
        <v>1</v>
      </c>
    </row>
    <row r="481" spans="1:22" hidden="1">
      <c r="A481" s="387"/>
      <c r="B481" s="395" t="s">
        <v>113</v>
      </c>
      <c r="C481" s="379"/>
      <c r="D481" s="381"/>
      <c r="E481" s="381"/>
      <c r="F481" s="381"/>
      <c r="G481" s="381"/>
      <c r="H481" s="379"/>
      <c r="I481" s="381"/>
      <c r="J481" s="381"/>
      <c r="K481" s="381"/>
      <c r="L481" s="381"/>
      <c r="M481" s="379">
        <v>1</v>
      </c>
      <c r="N481" s="381"/>
      <c r="O481" s="381">
        <v>1</v>
      </c>
      <c r="P481" s="381"/>
      <c r="Q481" s="381"/>
      <c r="R481" s="379">
        <v>1</v>
      </c>
      <c r="S481" s="381"/>
      <c r="T481" s="381">
        <v>1</v>
      </c>
      <c r="U481" s="381"/>
      <c r="V481" s="381"/>
    </row>
    <row r="482" spans="1:22" hidden="1">
      <c r="A482" s="387"/>
      <c r="B482" s="404" t="s">
        <v>115</v>
      </c>
      <c r="C482" s="379"/>
      <c r="D482" s="381"/>
      <c r="E482" s="381"/>
      <c r="F482" s="381"/>
      <c r="G482" s="381"/>
      <c r="H482" s="379"/>
      <c r="I482" s="381"/>
      <c r="J482" s="381"/>
      <c r="K482" s="381"/>
      <c r="L482" s="381"/>
      <c r="M482" s="379">
        <v>1</v>
      </c>
      <c r="N482" s="381"/>
      <c r="O482" s="381"/>
      <c r="P482" s="381"/>
      <c r="Q482" s="381">
        <v>1</v>
      </c>
      <c r="R482" s="379">
        <v>1</v>
      </c>
      <c r="S482" s="381"/>
      <c r="T482" s="381"/>
      <c r="U482" s="381"/>
      <c r="V482" s="381">
        <v>1</v>
      </c>
    </row>
    <row r="483" spans="1:22" hidden="1">
      <c r="A483" s="440">
        <v>5.0999999999999996</v>
      </c>
      <c r="B483" s="388" t="s">
        <v>51</v>
      </c>
      <c r="C483" s="379"/>
      <c r="D483" s="381"/>
      <c r="E483" s="381"/>
      <c r="F483" s="381"/>
      <c r="G483" s="381"/>
      <c r="H483" s="379"/>
      <c r="I483" s="381"/>
      <c r="J483" s="381"/>
      <c r="K483" s="381"/>
      <c r="L483" s="381"/>
      <c r="M483" s="379">
        <f>SUM(M484:M487)</f>
        <v>4</v>
      </c>
      <c r="N483" s="381">
        <f t="shared" ref="N483:V483" si="177">SUM(N484:N487)</f>
        <v>0</v>
      </c>
      <c r="O483" s="381">
        <f t="shared" si="177"/>
        <v>3</v>
      </c>
      <c r="P483" s="381">
        <f t="shared" si="177"/>
        <v>1</v>
      </c>
      <c r="Q483" s="381">
        <f t="shared" si="177"/>
        <v>0</v>
      </c>
      <c r="R483" s="379">
        <f t="shared" si="177"/>
        <v>4</v>
      </c>
      <c r="S483" s="381">
        <f t="shared" si="177"/>
        <v>0</v>
      </c>
      <c r="T483" s="381">
        <f t="shared" si="177"/>
        <v>3</v>
      </c>
      <c r="U483" s="381">
        <f t="shared" si="177"/>
        <v>1</v>
      </c>
      <c r="V483" s="381">
        <f t="shared" si="177"/>
        <v>0</v>
      </c>
    </row>
    <row r="484" spans="1:22" hidden="1">
      <c r="A484" s="394"/>
      <c r="B484" s="404" t="s">
        <v>115</v>
      </c>
      <c r="C484" s="379"/>
      <c r="D484" s="381"/>
      <c r="E484" s="405"/>
      <c r="F484" s="406"/>
      <c r="G484" s="381"/>
      <c r="H484" s="379"/>
      <c r="I484" s="381"/>
      <c r="J484" s="405"/>
      <c r="K484" s="406"/>
      <c r="L484" s="381"/>
      <c r="M484" s="379">
        <v>1</v>
      </c>
      <c r="N484" s="381"/>
      <c r="O484" s="405"/>
      <c r="P484" s="406">
        <v>1</v>
      </c>
      <c r="Q484" s="381"/>
      <c r="R484" s="407">
        <v>1</v>
      </c>
      <c r="S484" s="381"/>
      <c r="T484" s="405"/>
      <c r="U484" s="406">
        <v>1</v>
      </c>
      <c r="V484" s="381"/>
    </row>
    <row r="485" spans="1:22" hidden="1">
      <c r="A485" s="394"/>
      <c r="B485" s="404" t="s">
        <v>117</v>
      </c>
      <c r="C485" s="379"/>
      <c r="D485" s="381"/>
      <c r="E485" s="441"/>
      <c r="F485" s="381"/>
      <c r="G485" s="381"/>
      <c r="H485" s="379"/>
      <c r="I485" s="381"/>
      <c r="J485" s="441"/>
      <c r="K485" s="381"/>
      <c r="L485" s="381"/>
      <c r="M485" s="379">
        <v>1</v>
      </c>
      <c r="N485" s="381"/>
      <c r="O485" s="441">
        <v>1</v>
      </c>
      <c r="P485" s="381"/>
      <c r="Q485" s="381"/>
      <c r="R485" s="407">
        <v>1</v>
      </c>
      <c r="S485" s="381"/>
      <c r="T485" s="441">
        <v>1</v>
      </c>
      <c r="U485" s="381"/>
      <c r="V485" s="381"/>
    </row>
    <row r="486" spans="1:22" hidden="1">
      <c r="A486" s="394"/>
      <c r="B486" s="437" t="s">
        <v>128</v>
      </c>
      <c r="C486" s="379"/>
      <c r="D486" s="381"/>
      <c r="E486" s="441"/>
      <c r="F486" s="381"/>
      <c r="G486" s="381"/>
      <c r="H486" s="379"/>
      <c r="I486" s="381"/>
      <c r="J486" s="441"/>
      <c r="K486" s="381"/>
      <c r="L486" s="381"/>
      <c r="M486" s="379">
        <v>1</v>
      </c>
      <c r="N486" s="381"/>
      <c r="O486" s="441">
        <v>1</v>
      </c>
      <c r="P486" s="381"/>
      <c r="Q486" s="381"/>
      <c r="R486" s="407">
        <v>1</v>
      </c>
      <c r="S486" s="381"/>
      <c r="T486" s="441">
        <v>1</v>
      </c>
      <c r="U486" s="381"/>
      <c r="V486" s="381"/>
    </row>
    <row r="487" spans="1:22" hidden="1">
      <c r="A487" s="394"/>
      <c r="B487" s="437" t="s">
        <v>129</v>
      </c>
      <c r="C487" s="379"/>
      <c r="D487" s="381"/>
      <c r="E487" s="441"/>
      <c r="F487" s="381"/>
      <c r="G487" s="381"/>
      <c r="H487" s="379"/>
      <c r="I487" s="381"/>
      <c r="J487" s="441"/>
      <c r="K487" s="381"/>
      <c r="L487" s="381"/>
      <c r="M487" s="379">
        <v>1</v>
      </c>
      <c r="N487" s="381"/>
      <c r="O487" s="441">
        <v>1</v>
      </c>
      <c r="P487" s="381"/>
      <c r="Q487" s="381"/>
      <c r="R487" s="407">
        <v>1</v>
      </c>
      <c r="S487" s="381"/>
      <c r="T487" s="441">
        <v>1</v>
      </c>
      <c r="U487" s="381"/>
      <c r="V487" s="381"/>
    </row>
    <row r="488" spans="1:22" hidden="1">
      <c r="A488" s="387">
        <v>5.1100000000000003</v>
      </c>
      <c r="B488" s="388" t="s">
        <v>52</v>
      </c>
      <c r="C488" s="379"/>
      <c r="D488" s="381"/>
      <c r="E488" s="381"/>
      <c r="F488" s="381"/>
      <c r="G488" s="381"/>
      <c r="H488" s="379"/>
      <c r="I488" s="381"/>
      <c r="J488" s="381"/>
      <c r="K488" s="381"/>
      <c r="L488" s="381"/>
      <c r="M488" s="379">
        <f>SUM(M489:M491)</f>
        <v>3</v>
      </c>
      <c r="N488" s="381">
        <f t="shared" ref="N488:V488" si="178">SUM(N489:N491)</f>
        <v>0</v>
      </c>
      <c r="O488" s="381">
        <f t="shared" si="178"/>
        <v>2</v>
      </c>
      <c r="P488" s="381">
        <f t="shared" si="178"/>
        <v>0</v>
      </c>
      <c r="Q488" s="381">
        <f t="shared" si="178"/>
        <v>1</v>
      </c>
      <c r="R488" s="379">
        <f t="shared" si="178"/>
        <v>3</v>
      </c>
      <c r="S488" s="381">
        <f t="shared" si="178"/>
        <v>0</v>
      </c>
      <c r="T488" s="381">
        <f t="shared" si="178"/>
        <v>2</v>
      </c>
      <c r="U488" s="381">
        <f t="shared" si="178"/>
        <v>0</v>
      </c>
      <c r="V488" s="381">
        <f t="shared" si="178"/>
        <v>1</v>
      </c>
    </row>
    <row r="489" spans="1:22" hidden="1">
      <c r="A489" s="394"/>
      <c r="B489" s="437" t="s">
        <v>128</v>
      </c>
      <c r="C489" s="379"/>
      <c r="D489" s="381"/>
      <c r="E489" s="441"/>
      <c r="F489" s="381"/>
      <c r="G489" s="381"/>
      <c r="H489" s="379"/>
      <c r="I489" s="381"/>
      <c r="J489" s="441"/>
      <c r="K489" s="381"/>
      <c r="L489" s="381"/>
      <c r="M489" s="379">
        <v>1</v>
      </c>
      <c r="N489" s="381"/>
      <c r="O489" s="441">
        <v>1</v>
      </c>
      <c r="P489" s="381"/>
      <c r="Q489" s="381"/>
      <c r="R489" s="407">
        <v>1</v>
      </c>
      <c r="S489" s="381"/>
      <c r="T489" s="441">
        <v>1</v>
      </c>
      <c r="U489" s="381"/>
      <c r="V489" s="381"/>
    </row>
    <row r="490" spans="1:22" hidden="1">
      <c r="A490" s="394"/>
      <c r="B490" s="437" t="s">
        <v>129</v>
      </c>
      <c r="C490" s="379"/>
      <c r="D490" s="381"/>
      <c r="E490" s="441"/>
      <c r="F490" s="381"/>
      <c r="G490" s="381"/>
      <c r="H490" s="379"/>
      <c r="I490" s="381"/>
      <c r="J490" s="441"/>
      <c r="K490" s="381"/>
      <c r="L490" s="381"/>
      <c r="M490" s="379">
        <v>1</v>
      </c>
      <c r="N490" s="381"/>
      <c r="O490" s="441">
        <v>1</v>
      </c>
      <c r="P490" s="381"/>
      <c r="Q490" s="381"/>
      <c r="R490" s="407">
        <v>1</v>
      </c>
      <c r="S490" s="381"/>
      <c r="T490" s="441">
        <v>1</v>
      </c>
      <c r="U490" s="381"/>
      <c r="V490" s="381"/>
    </row>
    <row r="491" spans="1:22" hidden="1">
      <c r="A491" s="394"/>
      <c r="B491" s="404" t="s">
        <v>127</v>
      </c>
      <c r="C491" s="379"/>
      <c r="D491" s="381"/>
      <c r="E491" s="441"/>
      <c r="F491" s="381"/>
      <c r="G491" s="381"/>
      <c r="H491" s="379"/>
      <c r="I491" s="381"/>
      <c r="J491" s="441"/>
      <c r="K491" s="381"/>
      <c r="L491" s="381"/>
      <c r="M491" s="379">
        <v>1</v>
      </c>
      <c r="N491" s="381"/>
      <c r="O491" s="441"/>
      <c r="P491" s="381"/>
      <c r="Q491" s="381">
        <v>1</v>
      </c>
      <c r="R491" s="407">
        <v>1</v>
      </c>
      <c r="S491" s="381"/>
      <c r="T491" s="441"/>
      <c r="U491" s="381"/>
      <c r="V491" s="381">
        <v>1</v>
      </c>
    </row>
    <row r="492" spans="1:22" hidden="1">
      <c r="A492" s="387">
        <v>6.12</v>
      </c>
      <c r="B492" s="388" t="s">
        <v>53</v>
      </c>
      <c r="C492" s="379"/>
      <c r="D492" s="381"/>
      <c r="E492" s="381"/>
      <c r="F492" s="381"/>
      <c r="G492" s="381"/>
      <c r="H492" s="379"/>
      <c r="I492" s="381"/>
      <c r="J492" s="381"/>
      <c r="K492" s="381"/>
      <c r="L492" s="381"/>
      <c r="M492" s="379">
        <f>SUM(M493:M495)</f>
        <v>3</v>
      </c>
      <c r="N492" s="381">
        <f t="shared" ref="N492:V492" si="179">SUM(N493:N495)</f>
        <v>0</v>
      </c>
      <c r="O492" s="381">
        <f t="shared" si="179"/>
        <v>1</v>
      </c>
      <c r="P492" s="381">
        <f t="shared" si="179"/>
        <v>1</v>
      </c>
      <c r="Q492" s="381">
        <f t="shared" si="179"/>
        <v>1</v>
      </c>
      <c r="R492" s="379">
        <f t="shared" si="179"/>
        <v>3</v>
      </c>
      <c r="S492" s="381">
        <f t="shared" si="179"/>
        <v>0</v>
      </c>
      <c r="T492" s="381">
        <f t="shared" si="179"/>
        <v>1</v>
      </c>
      <c r="U492" s="381">
        <f t="shared" si="179"/>
        <v>1</v>
      </c>
      <c r="V492" s="381">
        <f t="shared" si="179"/>
        <v>1</v>
      </c>
    </row>
    <row r="493" spans="1:22" hidden="1">
      <c r="A493" s="394"/>
      <c r="B493" s="395" t="s">
        <v>111</v>
      </c>
      <c r="C493" s="381"/>
      <c r="D493" s="381"/>
      <c r="E493" s="381"/>
      <c r="F493" s="381"/>
      <c r="G493" s="381"/>
      <c r="H493" s="381"/>
      <c r="I493" s="381"/>
      <c r="J493" s="381"/>
      <c r="K493" s="381"/>
      <c r="L493" s="381"/>
      <c r="M493" s="381">
        <v>1</v>
      </c>
      <c r="N493" s="381"/>
      <c r="O493" s="381"/>
      <c r="P493" s="381"/>
      <c r="Q493" s="381">
        <v>1</v>
      </c>
      <c r="R493" s="379">
        <v>1</v>
      </c>
      <c r="S493" s="381"/>
      <c r="T493" s="381"/>
      <c r="U493" s="381"/>
      <c r="V493" s="381">
        <v>1</v>
      </c>
    </row>
    <row r="494" spans="1:22" hidden="1">
      <c r="A494" s="394"/>
      <c r="B494" s="395" t="s">
        <v>110</v>
      </c>
      <c r="C494" s="381"/>
      <c r="D494" s="381"/>
      <c r="E494" s="381"/>
      <c r="F494" s="381"/>
      <c r="G494" s="381"/>
      <c r="H494" s="381"/>
      <c r="I494" s="381"/>
      <c r="J494" s="381"/>
      <c r="K494" s="381"/>
      <c r="L494" s="381"/>
      <c r="M494" s="381">
        <v>1</v>
      </c>
      <c r="N494" s="381"/>
      <c r="O494" s="381">
        <v>1</v>
      </c>
      <c r="P494" s="381"/>
      <c r="Q494" s="381"/>
      <c r="R494" s="379">
        <v>1</v>
      </c>
      <c r="S494" s="381"/>
      <c r="T494" s="381">
        <v>1</v>
      </c>
      <c r="U494" s="381"/>
      <c r="V494" s="381"/>
    </row>
    <row r="495" spans="1:22" hidden="1">
      <c r="A495" s="394"/>
      <c r="B495" s="395" t="s">
        <v>130</v>
      </c>
      <c r="C495" s="381"/>
      <c r="D495" s="381"/>
      <c r="E495" s="381"/>
      <c r="F495" s="381"/>
      <c r="G495" s="381"/>
      <c r="H495" s="381"/>
      <c r="I495" s="381"/>
      <c r="J495" s="381"/>
      <c r="K495" s="381"/>
      <c r="L495" s="381"/>
      <c r="M495" s="381">
        <v>1</v>
      </c>
      <c r="N495" s="381"/>
      <c r="O495" s="381"/>
      <c r="P495" s="381">
        <v>1</v>
      </c>
      <c r="Q495" s="381"/>
      <c r="R495" s="379">
        <v>1</v>
      </c>
      <c r="S495" s="381"/>
      <c r="T495" s="381"/>
      <c r="U495" s="381">
        <v>1</v>
      </c>
      <c r="V495" s="381"/>
    </row>
    <row r="496" spans="1:22">
      <c r="A496" s="394">
        <v>6</v>
      </c>
      <c r="B496" s="395" t="s">
        <v>56</v>
      </c>
      <c r="C496" s="379"/>
      <c r="D496" s="381"/>
      <c r="E496" s="381"/>
      <c r="F496" s="381"/>
      <c r="G496" s="381"/>
      <c r="H496" s="379"/>
      <c r="I496" s="381"/>
      <c r="J496" s="381"/>
      <c r="K496" s="381"/>
      <c r="L496" s="381"/>
      <c r="M496" s="379"/>
      <c r="N496" s="381"/>
      <c r="O496" s="381"/>
      <c r="P496" s="381"/>
      <c r="Q496" s="381"/>
      <c r="R496" s="379"/>
      <c r="S496" s="381"/>
      <c r="T496" s="381"/>
      <c r="U496" s="381"/>
      <c r="V496" s="381"/>
    </row>
    <row r="497" spans="1:22">
      <c r="A497" s="394">
        <v>7</v>
      </c>
      <c r="B497" s="465" t="s">
        <v>131</v>
      </c>
      <c r="C497" s="379">
        <f>SUM(C498:C499)</f>
        <v>2</v>
      </c>
      <c r="D497" s="381">
        <f t="shared" ref="D497:G497" si="180">SUM(D498:D499)</f>
        <v>0</v>
      </c>
      <c r="E497" s="381">
        <f t="shared" si="180"/>
        <v>1</v>
      </c>
      <c r="F497" s="381">
        <f t="shared" si="180"/>
        <v>0</v>
      </c>
      <c r="G497" s="381">
        <f t="shared" si="180"/>
        <v>1</v>
      </c>
      <c r="H497" s="379">
        <f>SUM(H498:H499)</f>
        <v>2</v>
      </c>
      <c r="I497" s="381">
        <f t="shared" ref="I497:L497" si="181">SUM(I498:I499)</f>
        <v>0</v>
      </c>
      <c r="J497" s="381">
        <f t="shared" si="181"/>
        <v>1</v>
      </c>
      <c r="K497" s="381">
        <f t="shared" si="181"/>
        <v>0</v>
      </c>
      <c r="L497" s="381">
        <f t="shared" si="181"/>
        <v>1</v>
      </c>
      <c r="M497" s="379">
        <f>SUM(M498:M499)</f>
        <v>2</v>
      </c>
      <c r="N497" s="381">
        <f t="shared" ref="N497:V497" si="182">SUM(N498:N499)</f>
        <v>0</v>
      </c>
      <c r="O497" s="381">
        <f t="shared" si="182"/>
        <v>1</v>
      </c>
      <c r="P497" s="381">
        <f t="shared" si="182"/>
        <v>0</v>
      </c>
      <c r="Q497" s="381">
        <f t="shared" si="182"/>
        <v>1</v>
      </c>
      <c r="R497" s="421">
        <f t="shared" si="182"/>
        <v>2</v>
      </c>
      <c r="S497" s="381">
        <f t="shared" si="182"/>
        <v>0</v>
      </c>
      <c r="T497" s="381">
        <f t="shared" si="182"/>
        <v>1</v>
      </c>
      <c r="U497" s="381">
        <f t="shared" si="182"/>
        <v>0</v>
      </c>
      <c r="V497" s="381">
        <f t="shared" si="182"/>
        <v>1</v>
      </c>
    </row>
    <row r="498" spans="1:22" ht="18" customHeight="1">
      <c r="A498" s="394"/>
      <c r="B498" s="395" t="s">
        <v>425</v>
      </c>
      <c r="C498" s="379">
        <v>1</v>
      </c>
      <c r="D498" s="381"/>
      <c r="E498" s="381"/>
      <c r="F498" s="381"/>
      <c r="G498" s="381">
        <v>1</v>
      </c>
      <c r="H498" s="379">
        <v>1</v>
      </c>
      <c r="I498" s="381"/>
      <c r="J498" s="381"/>
      <c r="K498" s="381"/>
      <c r="L498" s="381">
        <v>1</v>
      </c>
      <c r="M498" s="379">
        <v>1</v>
      </c>
      <c r="N498" s="381"/>
      <c r="O498" s="381"/>
      <c r="P498" s="381"/>
      <c r="Q498" s="381">
        <v>1</v>
      </c>
      <c r="R498" s="379">
        <v>1</v>
      </c>
      <c r="S498" s="381"/>
      <c r="T498" s="381"/>
      <c r="U498" s="381"/>
      <c r="V498" s="381">
        <v>1</v>
      </c>
    </row>
    <row r="499" spans="1:22">
      <c r="A499" s="394"/>
      <c r="B499" s="395" t="s">
        <v>426</v>
      </c>
      <c r="C499" s="379">
        <v>1</v>
      </c>
      <c r="D499" s="381"/>
      <c r="E499" s="381">
        <v>1</v>
      </c>
      <c r="F499" s="381"/>
      <c r="G499" s="381"/>
      <c r="H499" s="379">
        <v>1</v>
      </c>
      <c r="I499" s="381"/>
      <c r="J499" s="381">
        <v>1</v>
      </c>
      <c r="K499" s="381"/>
      <c r="L499" s="381"/>
      <c r="M499" s="379">
        <v>1</v>
      </c>
      <c r="N499" s="381"/>
      <c r="O499" s="381">
        <v>1</v>
      </c>
      <c r="P499" s="381"/>
      <c r="Q499" s="381"/>
      <c r="R499" s="379">
        <v>1</v>
      </c>
      <c r="S499" s="381"/>
      <c r="T499" s="381">
        <v>1</v>
      </c>
      <c r="U499" s="381"/>
      <c r="V499" s="381"/>
    </row>
    <row r="501" spans="1:22">
      <c r="A501" s="474" t="s">
        <v>441</v>
      </c>
      <c r="B501" s="475"/>
      <c r="C501" s="475"/>
      <c r="D501" s="475"/>
      <c r="E501" s="475"/>
      <c r="F501" s="475"/>
    </row>
    <row r="502" spans="1:22">
      <c r="A502" s="475"/>
      <c r="B502" s="475"/>
      <c r="C502" s="475"/>
      <c r="D502" s="475"/>
      <c r="E502" s="475"/>
      <c r="F502" s="475"/>
    </row>
    <row r="503" spans="1:22" ht="31.5" customHeight="1">
      <c r="A503" s="633" t="s">
        <v>442</v>
      </c>
      <c r="B503" s="633"/>
      <c r="C503" s="633" t="s">
        <v>443</v>
      </c>
      <c r="D503" s="633"/>
      <c r="E503" s="633" t="s">
        <v>444</v>
      </c>
      <c r="F503" s="633"/>
    </row>
    <row r="504" spans="1:22" ht="33.75">
      <c r="A504" s="504" t="s">
        <v>445</v>
      </c>
      <c r="B504" s="504" t="s">
        <v>446</v>
      </c>
      <c r="C504" s="504" t="s">
        <v>445</v>
      </c>
      <c r="D504" s="504" t="s">
        <v>446</v>
      </c>
      <c r="E504" s="504" t="s">
        <v>445</v>
      </c>
      <c r="F504" s="504" t="s">
        <v>446</v>
      </c>
    </row>
    <row r="505" spans="1:22" s="442" customFormat="1">
      <c r="A505" s="504">
        <v>-26</v>
      </c>
      <c r="B505" s="504">
        <v>-3.41</v>
      </c>
      <c r="C505" s="504">
        <v>-188</v>
      </c>
      <c r="D505" s="504">
        <v>-20.36</v>
      </c>
      <c r="E505" s="504">
        <v>-218</v>
      </c>
      <c r="F505" s="504">
        <v>-22.87</v>
      </c>
    </row>
  </sheetData>
  <mergeCells count="65">
    <mergeCell ref="C373:G373"/>
    <mergeCell ref="H373:L373"/>
    <mergeCell ref="M373:Q373"/>
    <mergeCell ref="R373:V373"/>
    <mergeCell ref="C374:C375"/>
    <mergeCell ref="D374:G374"/>
    <mergeCell ref="H374:H375"/>
    <mergeCell ref="I374:L374"/>
    <mergeCell ref="M374:M375"/>
    <mergeCell ref="N374:Q374"/>
    <mergeCell ref="R374:R375"/>
    <mergeCell ref="S374:V374"/>
    <mergeCell ref="R115:V115"/>
    <mergeCell ref="C116:C117"/>
    <mergeCell ref="D116:G116"/>
    <mergeCell ref="H116:H117"/>
    <mergeCell ref="I116:L116"/>
    <mergeCell ref="M116:M117"/>
    <mergeCell ref="N116:Q116"/>
    <mergeCell ref="R116:R117"/>
    <mergeCell ref="S116:V116"/>
    <mergeCell ref="A115:A117"/>
    <mergeCell ref="B115:B117"/>
    <mergeCell ref="C115:G115"/>
    <mergeCell ref="H115:L115"/>
    <mergeCell ref="M115:Q115"/>
    <mergeCell ref="S263:V263"/>
    <mergeCell ref="R262:V262"/>
    <mergeCell ref="R263:R264"/>
    <mergeCell ref="A260:C260"/>
    <mergeCell ref="R9:V9"/>
    <mergeCell ref="R10:R11"/>
    <mergeCell ref="S10:V10"/>
    <mergeCell ref="I10:L10"/>
    <mergeCell ref="M9:Q9"/>
    <mergeCell ref="M10:M11"/>
    <mergeCell ref="N10:Q10"/>
    <mergeCell ref="H10:H11"/>
    <mergeCell ref="H9:L9"/>
    <mergeCell ref="B9:B11"/>
    <mergeCell ref="A9:A11"/>
    <mergeCell ref="C10:C11"/>
    <mergeCell ref="A503:B503"/>
    <mergeCell ref="C503:D503"/>
    <mergeCell ref="E503:F503"/>
    <mergeCell ref="M263:M264"/>
    <mergeCell ref="N263:Q263"/>
    <mergeCell ref="A262:A264"/>
    <mergeCell ref="B262:B264"/>
    <mergeCell ref="C262:G262"/>
    <mergeCell ref="H262:L262"/>
    <mergeCell ref="M262:Q262"/>
    <mergeCell ref="C263:C264"/>
    <mergeCell ref="D263:G263"/>
    <mergeCell ref="H263:H264"/>
    <mergeCell ref="I263:L263"/>
    <mergeCell ref="A373:A375"/>
    <mergeCell ref="B373:B375"/>
    <mergeCell ref="D10:G10"/>
    <mergeCell ref="C9:G9"/>
    <mergeCell ref="A7:C7"/>
    <mergeCell ref="A2:V2"/>
    <mergeCell ref="A3:V3"/>
    <mergeCell ref="A4:V4"/>
    <mergeCell ref="A5:V5"/>
  </mergeCells>
  <hyperlinks>
    <hyperlink ref="B64" location="_ftnref1" display="_ftnref1"/>
    <hyperlink ref="B69" location="_ftnref2" display="_ftnref2"/>
    <hyperlink ref="B317" location="_ftnref1" display="_ftnref1"/>
    <hyperlink ref="B322" location="_ftnref2" display="_ftnref2"/>
  </hyperlinks>
  <pageMargins left="0.39370078740157483" right="0.19685039370078741" top="0.35433070866141736" bottom="0.35433070866141736" header="0.19685039370078741" footer="0.19685039370078741"/>
  <pageSetup paperSize="9" scale="61" orientation="landscape" r:id="rId1"/>
  <headerFooter differentFirst="1">
    <oddHeader>&amp;C&amp;"Times New Roman,Regular"&amp;P</oddHeader>
  </headerFooter>
  <rowBreaks count="1" manualBreakCount="1">
    <brk id="259" max="16383" man="1"/>
  </rowBreaks>
  <ignoredErrors>
    <ignoredError sqref="H266 M13:M14 M16 H414 I413 H13" formula="1"/>
    <ignoredError sqref="C109 C68:C69 H21 H162" formulaRange="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zoomScaleNormal="100" workbookViewId="0">
      <selection activeCell="A4" sqref="A4:E4"/>
    </sheetView>
  </sheetViews>
  <sheetFormatPr defaultColWidth="9.125" defaultRowHeight="15"/>
  <cols>
    <col min="1" max="1" width="6.25" style="561" customWidth="1"/>
    <col min="2" max="2" width="43.625" style="68" customWidth="1"/>
    <col min="3" max="4" width="28" style="68" customWidth="1"/>
    <col min="5" max="5" width="22.875" style="68" customWidth="1"/>
    <col min="6" max="16384" width="9.125" style="68"/>
  </cols>
  <sheetData>
    <row r="1" spans="1:5" ht="15.75">
      <c r="A1" s="632" t="s">
        <v>677</v>
      </c>
      <c r="B1" s="632"/>
      <c r="C1" s="632"/>
      <c r="D1" s="632"/>
      <c r="E1" s="632"/>
    </row>
    <row r="2" spans="1:5" ht="15.75">
      <c r="A2" s="632" t="s">
        <v>357</v>
      </c>
      <c r="B2" s="632"/>
      <c r="C2" s="632"/>
      <c r="D2" s="632"/>
      <c r="E2" s="632"/>
    </row>
    <row r="3" spans="1:5" ht="15.75">
      <c r="A3" s="648" t="str">
        <f>'PL 1'!A3:I3</f>
        <v>(Kèm theo báo cáo số       /BC-ĐGS ngày       tháng       năm 2024 của Đoàn giám sát Đoàn đại biểu Quốc hội tỉnh Đồng Tháp)</v>
      </c>
      <c r="B3" s="648"/>
      <c r="C3" s="648"/>
      <c r="D3" s="648"/>
      <c r="E3" s="648"/>
    </row>
    <row r="4" spans="1:5" ht="15.75">
      <c r="A4" s="648" t="s">
        <v>406</v>
      </c>
      <c r="B4" s="648"/>
      <c r="C4" s="648"/>
      <c r="D4" s="648"/>
      <c r="E4" s="648"/>
    </row>
    <row r="6" spans="1:5" ht="39.75" customHeight="1">
      <c r="A6" s="562" t="s">
        <v>0</v>
      </c>
      <c r="B6" s="562" t="s">
        <v>358</v>
      </c>
      <c r="C6" s="562" t="s">
        <v>678</v>
      </c>
      <c r="D6" s="562" t="s">
        <v>679</v>
      </c>
      <c r="E6" s="562" t="s">
        <v>359</v>
      </c>
    </row>
    <row r="7" spans="1:5" ht="25.5" customHeight="1">
      <c r="A7" s="42"/>
      <c r="B7" s="564" t="s">
        <v>457</v>
      </c>
      <c r="C7" s="565"/>
      <c r="D7" s="565"/>
      <c r="E7" s="565"/>
    </row>
    <row r="8" spans="1:5">
      <c r="A8" s="650">
        <v>1</v>
      </c>
      <c r="B8" s="652" t="s">
        <v>458</v>
      </c>
      <c r="C8" s="651"/>
      <c r="D8" s="651"/>
      <c r="E8" s="651"/>
    </row>
    <row r="9" spans="1:5">
      <c r="A9" s="650"/>
      <c r="B9" s="652"/>
      <c r="C9" s="651"/>
      <c r="D9" s="651"/>
      <c r="E9" s="651"/>
    </row>
    <row r="10" spans="1:5" ht="54.75" customHeight="1">
      <c r="A10" s="650"/>
      <c r="B10" s="652" t="s">
        <v>459</v>
      </c>
      <c r="C10" s="565" t="s">
        <v>460</v>
      </c>
      <c r="D10" s="651"/>
      <c r="E10" s="651"/>
    </row>
    <row r="11" spans="1:5" ht="39" customHeight="1">
      <c r="A11" s="650"/>
      <c r="B11" s="652"/>
      <c r="C11" s="565" t="s">
        <v>461</v>
      </c>
      <c r="D11" s="651"/>
      <c r="E11" s="651"/>
    </row>
    <row r="12" spans="1:5" ht="38.25" customHeight="1">
      <c r="A12" s="650"/>
      <c r="B12" s="652"/>
      <c r="C12" s="565" t="s">
        <v>462</v>
      </c>
      <c r="D12" s="651"/>
      <c r="E12" s="651"/>
    </row>
    <row r="13" spans="1:5" ht="40.5" customHeight="1">
      <c r="A13" s="650"/>
      <c r="B13" s="564" t="s">
        <v>463</v>
      </c>
      <c r="C13" s="651"/>
      <c r="D13" s="651" t="s">
        <v>465</v>
      </c>
      <c r="E13" s="651"/>
    </row>
    <row r="14" spans="1:5" ht="40.5" customHeight="1">
      <c r="A14" s="650"/>
      <c r="B14" s="564" t="s">
        <v>464</v>
      </c>
      <c r="C14" s="651"/>
      <c r="D14" s="651"/>
      <c r="E14" s="651"/>
    </row>
    <row r="15" spans="1:5" ht="43.5" customHeight="1">
      <c r="A15" s="42"/>
      <c r="B15" s="564" t="s">
        <v>360</v>
      </c>
      <c r="C15" s="565"/>
      <c r="D15" s="565" t="s">
        <v>466</v>
      </c>
      <c r="E15" s="565"/>
    </row>
    <row r="16" spans="1:5" ht="93" customHeight="1">
      <c r="A16" s="42"/>
      <c r="B16" s="564" t="s">
        <v>361</v>
      </c>
      <c r="C16" s="565" t="s">
        <v>467</v>
      </c>
      <c r="D16" s="565" t="s">
        <v>468</v>
      </c>
      <c r="E16" s="565"/>
    </row>
    <row r="17" spans="1:5" ht="117.75" customHeight="1">
      <c r="A17" s="650"/>
      <c r="B17" s="652" t="s">
        <v>362</v>
      </c>
      <c r="C17" s="565" t="s">
        <v>469</v>
      </c>
      <c r="D17" s="651"/>
      <c r="E17" s="651"/>
    </row>
    <row r="18" spans="1:5" ht="215.25" customHeight="1">
      <c r="A18" s="650"/>
      <c r="B18" s="652"/>
      <c r="C18" s="565" t="s">
        <v>470</v>
      </c>
      <c r="D18" s="651"/>
      <c r="E18" s="651"/>
    </row>
    <row r="19" spans="1:5" ht="170.25" customHeight="1">
      <c r="A19" s="650"/>
      <c r="B19" s="652"/>
      <c r="C19" s="565" t="s">
        <v>684</v>
      </c>
      <c r="D19" s="651"/>
      <c r="E19" s="651"/>
    </row>
    <row r="20" spans="1:5">
      <c r="A20" s="650">
        <v>2</v>
      </c>
      <c r="B20" s="652" t="s">
        <v>349</v>
      </c>
      <c r="C20" s="651"/>
      <c r="D20" s="651"/>
      <c r="E20" s="651"/>
    </row>
    <row r="21" spans="1:5">
      <c r="A21" s="650"/>
      <c r="B21" s="652"/>
      <c r="C21" s="651"/>
      <c r="D21" s="651"/>
      <c r="E21" s="651"/>
    </row>
    <row r="22" spans="1:5" ht="58.5" customHeight="1">
      <c r="A22" s="650"/>
      <c r="B22" s="43" t="s">
        <v>471</v>
      </c>
      <c r="C22" s="43" t="s">
        <v>473</v>
      </c>
      <c r="D22" s="651"/>
      <c r="E22" s="651"/>
    </row>
    <row r="23" spans="1:5" ht="132" customHeight="1">
      <c r="A23" s="650"/>
      <c r="B23" s="564" t="s">
        <v>472</v>
      </c>
      <c r="C23" s="566" t="s">
        <v>474</v>
      </c>
      <c r="D23" s="651"/>
      <c r="E23" s="651"/>
    </row>
    <row r="24" spans="1:5" ht="51.75" customHeight="1">
      <c r="A24" s="42"/>
      <c r="B24" s="564" t="s">
        <v>475</v>
      </c>
      <c r="C24" s="564" t="s">
        <v>476</v>
      </c>
      <c r="D24" s="565"/>
      <c r="E24" s="565"/>
    </row>
    <row r="25" spans="1:5" ht="75.75" customHeight="1">
      <c r="A25" s="42"/>
      <c r="B25" s="564" t="s">
        <v>477</v>
      </c>
      <c r="C25" s="565"/>
      <c r="D25" s="565" t="s">
        <v>478</v>
      </c>
      <c r="E25" s="565"/>
    </row>
    <row r="26" spans="1:5" ht="143.25" customHeight="1">
      <c r="A26" s="42"/>
      <c r="B26" s="564" t="s">
        <v>479</v>
      </c>
      <c r="C26" s="565" t="s">
        <v>480</v>
      </c>
      <c r="D26" s="565"/>
      <c r="E26" s="565"/>
    </row>
    <row r="27" spans="1:5" ht="128.25" customHeight="1">
      <c r="A27" s="42">
        <v>3</v>
      </c>
      <c r="B27" s="564" t="s">
        <v>481</v>
      </c>
      <c r="C27" s="565" t="s">
        <v>482</v>
      </c>
      <c r="D27" s="565"/>
      <c r="E27" s="565"/>
    </row>
    <row r="28" spans="1:5" ht="33" customHeight="1">
      <c r="A28" s="650">
        <v>4</v>
      </c>
      <c r="B28" s="564" t="s">
        <v>483</v>
      </c>
      <c r="C28" s="651" t="s">
        <v>485</v>
      </c>
      <c r="D28" s="651"/>
      <c r="E28" s="651"/>
    </row>
    <row r="29" spans="1:5" ht="76.5" customHeight="1">
      <c r="A29" s="650"/>
      <c r="B29" s="564" t="s">
        <v>484</v>
      </c>
      <c r="C29" s="651"/>
      <c r="D29" s="651"/>
      <c r="E29" s="651"/>
    </row>
    <row r="30" spans="1:5" ht="56.25" customHeight="1">
      <c r="A30" s="42"/>
      <c r="B30" s="564" t="s">
        <v>486</v>
      </c>
      <c r="C30" s="651"/>
      <c r="D30" s="565"/>
      <c r="E30" s="565"/>
    </row>
    <row r="31" spans="1:5" ht="95.25" customHeight="1">
      <c r="A31" s="650"/>
      <c r="B31" s="652" t="s">
        <v>487</v>
      </c>
      <c r="C31" s="565" t="s">
        <v>488</v>
      </c>
      <c r="D31" s="651"/>
      <c r="E31" s="651"/>
    </row>
    <row r="32" spans="1:5" ht="96" customHeight="1">
      <c r="A32" s="650"/>
      <c r="B32" s="652"/>
      <c r="C32" s="565" t="s">
        <v>489</v>
      </c>
      <c r="D32" s="651"/>
      <c r="E32" s="651"/>
    </row>
    <row r="33" spans="1:5" ht="33" customHeight="1">
      <c r="A33" s="42" t="s">
        <v>490</v>
      </c>
      <c r="B33" s="564" t="s">
        <v>491</v>
      </c>
      <c r="C33" s="565"/>
      <c r="D33" s="565"/>
      <c r="E33" s="565"/>
    </row>
    <row r="34" spans="1:5" ht="280.5" customHeight="1">
      <c r="A34" s="42"/>
      <c r="B34" s="564" t="s">
        <v>366</v>
      </c>
      <c r="C34" s="564" t="s">
        <v>685</v>
      </c>
      <c r="D34" s="565"/>
      <c r="E34" s="565" t="s">
        <v>492</v>
      </c>
    </row>
    <row r="35" spans="1:5" ht="186.75" customHeight="1">
      <c r="A35" s="42"/>
      <c r="B35" s="564" t="s">
        <v>367</v>
      </c>
      <c r="C35" s="565"/>
      <c r="D35" s="565" t="s">
        <v>493</v>
      </c>
      <c r="E35" s="565"/>
    </row>
    <row r="36" spans="1:5" ht="76.5" customHeight="1">
      <c r="A36" s="42"/>
      <c r="B36" s="564" t="s">
        <v>494</v>
      </c>
      <c r="C36" s="565" t="s">
        <v>495</v>
      </c>
      <c r="D36" s="565"/>
      <c r="E36" s="565"/>
    </row>
    <row r="37" spans="1:5" ht="46.5" customHeight="1">
      <c r="A37" s="650">
        <v>6</v>
      </c>
      <c r="B37" s="564" t="s">
        <v>496</v>
      </c>
      <c r="C37" s="565" t="s">
        <v>497</v>
      </c>
      <c r="D37" s="651"/>
      <c r="E37" s="651"/>
    </row>
    <row r="38" spans="1:5" ht="57.75" customHeight="1">
      <c r="A38" s="650"/>
      <c r="B38" s="564" t="s">
        <v>369</v>
      </c>
      <c r="C38" s="565" t="s">
        <v>498</v>
      </c>
      <c r="D38" s="651"/>
      <c r="E38" s="651"/>
    </row>
    <row r="39" spans="1:5" ht="74.25" customHeight="1">
      <c r="A39" s="650">
        <v>7</v>
      </c>
      <c r="B39" s="564" t="s">
        <v>499</v>
      </c>
      <c r="C39" s="651" t="s">
        <v>500</v>
      </c>
      <c r="D39" s="651"/>
      <c r="E39" s="651"/>
    </row>
    <row r="40" spans="1:5" ht="46.5" customHeight="1">
      <c r="A40" s="650"/>
      <c r="B40" s="649" t="s">
        <v>370</v>
      </c>
      <c r="C40" s="651"/>
      <c r="D40" s="651"/>
      <c r="E40" s="651"/>
    </row>
    <row r="41" spans="1:5" ht="24.75" customHeight="1">
      <c r="A41" s="650"/>
      <c r="B41" s="649"/>
      <c r="C41" s="651"/>
      <c r="D41" s="651"/>
      <c r="E41" s="651"/>
    </row>
    <row r="42" spans="1:5" ht="33.75" customHeight="1">
      <c r="A42" s="650">
        <v>8</v>
      </c>
      <c r="B42" s="564" t="s">
        <v>501</v>
      </c>
      <c r="C42" s="651" t="s">
        <v>503</v>
      </c>
      <c r="D42" s="651" t="s">
        <v>504</v>
      </c>
      <c r="E42" s="651"/>
    </row>
    <row r="43" spans="1:5" ht="33" customHeight="1">
      <c r="A43" s="650"/>
      <c r="B43" s="649" t="s">
        <v>502</v>
      </c>
      <c r="C43" s="651"/>
      <c r="D43" s="651"/>
      <c r="E43" s="651"/>
    </row>
    <row r="44" spans="1:5">
      <c r="A44" s="650"/>
      <c r="B44" s="649"/>
      <c r="C44" s="651"/>
      <c r="D44" s="651"/>
      <c r="E44" s="651"/>
    </row>
    <row r="45" spans="1:5" ht="54.75" customHeight="1">
      <c r="A45" s="650">
        <v>9</v>
      </c>
      <c r="B45" s="649" t="s">
        <v>371</v>
      </c>
      <c r="C45" s="651" t="s">
        <v>505</v>
      </c>
      <c r="D45" s="651"/>
      <c r="E45" s="651"/>
    </row>
    <row r="46" spans="1:5">
      <c r="A46" s="650"/>
      <c r="B46" s="649"/>
      <c r="C46" s="651"/>
      <c r="D46" s="651"/>
      <c r="E46" s="651"/>
    </row>
    <row r="47" spans="1:5" ht="13.5" customHeight="1">
      <c r="A47" s="650"/>
      <c r="B47" s="649"/>
      <c r="C47" s="651"/>
      <c r="D47" s="651"/>
      <c r="E47" s="651"/>
    </row>
  </sheetData>
  <mergeCells count="55">
    <mergeCell ref="A10:A12"/>
    <mergeCell ref="B10:B12"/>
    <mergeCell ref="D10:D12"/>
    <mergeCell ref="E10:E12"/>
    <mergeCell ref="A8:A9"/>
    <mergeCell ref="B8:B9"/>
    <mergeCell ref="C8:C9"/>
    <mergeCell ref="D8:D9"/>
    <mergeCell ref="E8:E9"/>
    <mergeCell ref="A13:A14"/>
    <mergeCell ref="C13:C14"/>
    <mergeCell ref="D13:D14"/>
    <mergeCell ref="E13:E14"/>
    <mergeCell ref="A20:A21"/>
    <mergeCell ref="B20:B21"/>
    <mergeCell ref="C20:C21"/>
    <mergeCell ref="D20:D21"/>
    <mergeCell ref="E20:E21"/>
    <mergeCell ref="A17:A19"/>
    <mergeCell ref="B17:B19"/>
    <mergeCell ref="D17:D19"/>
    <mergeCell ref="E17:E19"/>
    <mergeCell ref="A22:A23"/>
    <mergeCell ref="D22:D23"/>
    <mergeCell ref="E22:E23"/>
    <mergeCell ref="A28:A29"/>
    <mergeCell ref="C28:C30"/>
    <mergeCell ref="D28:D29"/>
    <mergeCell ref="E28:E29"/>
    <mergeCell ref="C42:C44"/>
    <mergeCell ref="D42:D44"/>
    <mergeCell ref="E42:E44"/>
    <mergeCell ref="A31:A32"/>
    <mergeCell ref="B31:B32"/>
    <mergeCell ref="D31:D32"/>
    <mergeCell ref="E31:E32"/>
    <mergeCell ref="A37:A38"/>
    <mergeCell ref="D37:D38"/>
    <mergeCell ref="E37:E38"/>
    <mergeCell ref="A4:E4"/>
    <mergeCell ref="A1:E1"/>
    <mergeCell ref="B45:B47"/>
    <mergeCell ref="B40:B41"/>
    <mergeCell ref="B43:B44"/>
    <mergeCell ref="A3:E3"/>
    <mergeCell ref="A2:E2"/>
    <mergeCell ref="A45:A47"/>
    <mergeCell ref="C45:C47"/>
    <mergeCell ref="D45:D47"/>
    <mergeCell ref="E45:E47"/>
    <mergeCell ref="A39:A41"/>
    <mergeCell ref="C39:C41"/>
    <mergeCell ref="D39:D41"/>
    <mergeCell ref="E39:E41"/>
    <mergeCell ref="A42:A44"/>
  </mergeCells>
  <pageMargins left="0.47244094488188981" right="0.19685039370078741" top="0.51181102362204722" bottom="0.47244094488188981" header="0.31496062992125984" footer="0.31496062992125984"/>
  <pageSetup paperSize="9" orientation="landscape" r:id="rId1"/>
  <headerFooter differentFirst="1">
    <oddHeader>&amp;C&amp;"Times New Roman,Regular"&amp;P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01"/>
  <sheetViews>
    <sheetView zoomScaleNormal="100" workbookViewId="0">
      <selection activeCell="A6" sqref="A6:AD6"/>
    </sheetView>
  </sheetViews>
  <sheetFormatPr defaultColWidth="9.125" defaultRowHeight="15"/>
  <cols>
    <col min="1" max="1" width="4.875" style="109" customWidth="1"/>
    <col min="2" max="2" width="21.375" style="109" customWidth="1"/>
    <col min="3" max="3" width="7.375" style="109" customWidth="1"/>
    <col min="4" max="6" width="8.125" style="109" customWidth="1"/>
    <col min="7" max="7" width="7.25" style="109" customWidth="1"/>
    <col min="8" max="10" width="8.125" style="109" customWidth="1"/>
    <col min="11" max="11" width="7.625" style="109" customWidth="1"/>
    <col min="12" max="13" width="8.125" style="109" customWidth="1"/>
    <col min="14" max="14" width="8.125" style="544" customWidth="1"/>
    <col min="15" max="15" width="7.375" style="109" customWidth="1"/>
    <col min="16" max="19" width="8.125" style="109" customWidth="1"/>
    <col min="20" max="20" width="7.375" style="109" customWidth="1"/>
    <col min="21" max="22" width="8.125" style="109" customWidth="1"/>
    <col min="23" max="23" width="9.125" style="109"/>
    <col min="24" max="24" width="8" style="109" customWidth="1"/>
    <col min="25" max="26" width="9.125" style="559"/>
    <col min="27" max="27" width="9.125" style="559" customWidth="1"/>
    <col min="28" max="28" width="9.125" style="559"/>
    <col min="29" max="29" width="10" style="559" customWidth="1"/>
    <col min="30" max="30" width="9.625" style="559" customWidth="1"/>
    <col min="31" max="16384" width="9.125" style="109"/>
  </cols>
  <sheetData>
    <row r="1" spans="1:30">
      <c r="X1" s="105"/>
      <c r="Y1" s="105"/>
      <c r="Z1" s="105"/>
      <c r="AA1" s="105"/>
      <c r="AB1" s="105"/>
      <c r="AC1" s="105"/>
      <c r="AD1" s="105"/>
    </row>
    <row r="2" spans="1:30" ht="15.75">
      <c r="A2" s="655" t="s">
        <v>680</v>
      </c>
      <c r="B2" s="655"/>
      <c r="C2" s="655"/>
      <c r="D2" s="655"/>
      <c r="E2" s="655"/>
      <c r="F2" s="655"/>
      <c r="G2" s="655"/>
      <c r="H2" s="655"/>
      <c r="I2" s="655"/>
      <c r="J2" s="655"/>
      <c r="K2" s="655"/>
      <c r="L2" s="655"/>
      <c r="M2" s="655"/>
      <c r="N2" s="655"/>
      <c r="O2" s="655"/>
      <c r="P2" s="655"/>
      <c r="Q2" s="655"/>
      <c r="R2" s="655"/>
      <c r="S2" s="655"/>
      <c r="T2" s="655"/>
      <c r="U2" s="655"/>
      <c r="V2" s="655"/>
      <c r="W2" s="655"/>
      <c r="X2" s="655"/>
      <c r="Y2" s="655"/>
      <c r="Z2" s="655"/>
      <c r="AA2" s="655"/>
      <c r="AB2" s="655"/>
      <c r="AC2" s="655"/>
      <c r="AD2" s="655"/>
    </row>
    <row r="3" spans="1:30" ht="21" customHeight="1">
      <c r="A3" s="682" t="s">
        <v>411</v>
      </c>
      <c r="B3" s="682"/>
      <c r="C3" s="682"/>
      <c r="D3" s="682"/>
      <c r="E3" s="682"/>
      <c r="F3" s="682"/>
      <c r="G3" s="682"/>
      <c r="H3" s="682"/>
      <c r="I3" s="682"/>
      <c r="J3" s="682"/>
      <c r="K3" s="682"/>
      <c r="L3" s="682"/>
      <c r="M3" s="682"/>
      <c r="N3" s="682"/>
      <c r="O3" s="682"/>
      <c r="P3" s="682"/>
      <c r="Q3" s="682"/>
      <c r="R3" s="682"/>
      <c r="S3" s="682"/>
      <c r="T3" s="682"/>
      <c r="U3" s="682"/>
      <c r="V3" s="682"/>
      <c r="W3" s="682"/>
      <c r="X3" s="682"/>
      <c r="Y3" s="682"/>
      <c r="Z3" s="682"/>
      <c r="AA3" s="682"/>
      <c r="AB3" s="682"/>
      <c r="AC3" s="682"/>
      <c r="AD3" s="682"/>
    </row>
    <row r="4" spans="1:30" ht="21" customHeight="1">
      <c r="A4" s="682" t="s">
        <v>410</v>
      </c>
      <c r="B4" s="682"/>
      <c r="C4" s="682"/>
      <c r="D4" s="682"/>
      <c r="E4" s="682"/>
      <c r="F4" s="682"/>
      <c r="G4" s="682"/>
      <c r="H4" s="682"/>
      <c r="I4" s="682"/>
      <c r="J4" s="682"/>
      <c r="K4" s="682"/>
      <c r="L4" s="682"/>
      <c r="M4" s="682"/>
      <c r="N4" s="682"/>
      <c r="O4" s="682"/>
      <c r="P4" s="682"/>
      <c r="Q4" s="682"/>
      <c r="R4" s="682"/>
      <c r="S4" s="682"/>
      <c r="T4" s="682"/>
      <c r="U4" s="682"/>
      <c r="V4" s="682"/>
      <c r="W4" s="682"/>
      <c r="X4" s="682"/>
      <c r="Y4" s="682"/>
      <c r="Z4" s="682"/>
      <c r="AA4" s="682"/>
      <c r="AB4" s="682"/>
      <c r="AC4" s="682"/>
      <c r="AD4" s="682"/>
    </row>
    <row r="5" spans="1:30" ht="15" customHeight="1">
      <c r="A5" s="653" t="str">
        <f>'PL 1'!A3:I3</f>
        <v>(Kèm theo báo cáo số       /BC-ĐGS ngày       tháng       năm 2024 của Đoàn giám sát Đoàn đại biểu Quốc hội tỉnh Đồng Tháp)</v>
      </c>
      <c r="B5" s="653"/>
      <c r="C5" s="653"/>
      <c r="D5" s="653"/>
      <c r="E5" s="653"/>
      <c r="F5" s="653"/>
      <c r="G5" s="653"/>
      <c r="H5" s="653"/>
      <c r="I5" s="653"/>
      <c r="J5" s="653"/>
      <c r="K5" s="653"/>
      <c r="L5" s="653"/>
      <c r="M5" s="653"/>
      <c r="N5" s="653"/>
      <c r="O5" s="653"/>
      <c r="P5" s="653"/>
      <c r="Q5" s="653"/>
      <c r="R5" s="653"/>
      <c r="S5" s="653"/>
      <c r="T5" s="653"/>
      <c r="U5" s="653"/>
      <c r="V5" s="653"/>
      <c r="W5" s="653"/>
      <c r="X5" s="653"/>
      <c r="Y5" s="653"/>
      <c r="Z5" s="653"/>
      <c r="AA5" s="653"/>
      <c r="AB5" s="653"/>
      <c r="AC5" s="653"/>
      <c r="AD5" s="653"/>
    </row>
    <row r="6" spans="1:30" ht="15" customHeight="1">
      <c r="A6" s="654" t="s">
        <v>409</v>
      </c>
      <c r="B6" s="654"/>
      <c r="C6" s="654"/>
      <c r="D6" s="654"/>
      <c r="E6" s="654"/>
      <c r="F6" s="654"/>
      <c r="G6" s="654"/>
      <c r="H6" s="654"/>
      <c r="I6" s="654"/>
      <c r="J6" s="654"/>
      <c r="K6" s="654"/>
      <c r="L6" s="654"/>
      <c r="M6" s="654"/>
      <c r="N6" s="654"/>
      <c r="O6" s="654"/>
      <c r="P6" s="654"/>
      <c r="Q6" s="654"/>
      <c r="R6" s="654"/>
      <c r="S6" s="654"/>
      <c r="T6" s="654"/>
      <c r="U6" s="654"/>
      <c r="V6" s="654"/>
      <c r="W6" s="654"/>
      <c r="X6" s="654"/>
      <c r="Y6" s="654"/>
      <c r="Z6" s="654"/>
      <c r="AA6" s="654"/>
      <c r="AB6" s="654"/>
      <c r="AC6" s="654"/>
      <c r="AD6" s="654"/>
    </row>
    <row r="7" spans="1:30">
      <c r="X7" s="105"/>
      <c r="Y7" s="105"/>
      <c r="Z7" s="105"/>
      <c r="AA7" s="105"/>
      <c r="AB7" s="105"/>
      <c r="AC7" s="105"/>
      <c r="AD7" s="109"/>
    </row>
    <row r="8" spans="1:30" ht="18.75" customHeight="1">
      <c r="A8" s="683" t="s">
        <v>0</v>
      </c>
      <c r="B8" s="683" t="s">
        <v>510</v>
      </c>
      <c r="C8" s="686" t="s">
        <v>7</v>
      </c>
      <c r="D8" s="687"/>
      <c r="E8" s="687"/>
      <c r="F8" s="688"/>
      <c r="G8" s="686" t="s">
        <v>8</v>
      </c>
      <c r="H8" s="687"/>
      <c r="I8" s="687"/>
      <c r="J8" s="688"/>
      <c r="K8" s="686" t="s">
        <v>9</v>
      </c>
      <c r="L8" s="687"/>
      <c r="M8" s="687"/>
      <c r="N8" s="688"/>
      <c r="O8" s="677" t="s">
        <v>10</v>
      </c>
      <c r="P8" s="678"/>
      <c r="Q8" s="678"/>
      <c r="R8" s="679"/>
      <c r="S8" s="666" t="s">
        <v>372</v>
      </c>
      <c r="T8" s="667"/>
      <c r="U8" s="667"/>
      <c r="V8" s="668"/>
      <c r="W8" s="666" t="s">
        <v>373</v>
      </c>
      <c r="X8" s="667"/>
      <c r="Y8" s="667"/>
      <c r="Z8" s="668"/>
      <c r="AA8" s="666" t="s">
        <v>374</v>
      </c>
      <c r="AB8" s="667"/>
      <c r="AC8" s="667"/>
      <c r="AD8" s="668"/>
    </row>
    <row r="9" spans="1:30" ht="34.5" customHeight="1">
      <c r="A9" s="684"/>
      <c r="B9" s="684"/>
      <c r="C9" s="675" t="s">
        <v>345</v>
      </c>
      <c r="D9" s="666" t="s">
        <v>375</v>
      </c>
      <c r="E9" s="668"/>
      <c r="F9" s="675" t="s">
        <v>376</v>
      </c>
      <c r="G9" s="675" t="s">
        <v>345</v>
      </c>
      <c r="H9" s="666" t="s">
        <v>375</v>
      </c>
      <c r="I9" s="668"/>
      <c r="J9" s="675" t="s">
        <v>376</v>
      </c>
      <c r="K9" s="675" t="s">
        <v>345</v>
      </c>
      <c r="L9" s="666" t="s">
        <v>375</v>
      </c>
      <c r="M9" s="668"/>
      <c r="N9" s="675" t="s">
        <v>376</v>
      </c>
      <c r="O9" s="680" t="s">
        <v>345</v>
      </c>
      <c r="P9" s="666" t="s">
        <v>375</v>
      </c>
      <c r="Q9" s="668"/>
      <c r="R9" s="675" t="s">
        <v>376</v>
      </c>
      <c r="S9" s="666" t="s">
        <v>375</v>
      </c>
      <c r="T9" s="668"/>
      <c r="U9" s="666" t="s">
        <v>376</v>
      </c>
      <c r="V9" s="668"/>
      <c r="W9" s="666" t="s">
        <v>375</v>
      </c>
      <c r="X9" s="668"/>
      <c r="Y9" s="666" t="s">
        <v>376</v>
      </c>
      <c r="Z9" s="668"/>
      <c r="AA9" s="666" t="s">
        <v>375</v>
      </c>
      <c r="AB9" s="668"/>
      <c r="AC9" s="666" t="s">
        <v>376</v>
      </c>
      <c r="AD9" s="668"/>
    </row>
    <row r="10" spans="1:30" ht="81" customHeight="1">
      <c r="A10" s="685"/>
      <c r="B10" s="685"/>
      <c r="C10" s="676"/>
      <c r="D10" s="509" t="s">
        <v>623</v>
      </c>
      <c r="E10" s="511" t="s">
        <v>624</v>
      </c>
      <c r="F10" s="676"/>
      <c r="G10" s="676"/>
      <c r="H10" s="509" t="s">
        <v>623</v>
      </c>
      <c r="I10" s="511" t="s">
        <v>624</v>
      </c>
      <c r="J10" s="676"/>
      <c r="K10" s="676"/>
      <c r="L10" s="509" t="s">
        <v>623</v>
      </c>
      <c r="M10" s="511" t="s">
        <v>624</v>
      </c>
      <c r="N10" s="676"/>
      <c r="O10" s="681"/>
      <c r="P10" s="509" t="s">
        <v>623</v>
      </c>
      <c r="Q10" s="511" t="s">
        <v>624</v>
      </c>
      <c r="R10" s="676"/>
      <c r="S10" s="509" t="s">
        <v>377</v>
      </c>
      <c r="T10" s="509" t="s">
        <v>378</v>
      </c>
      <c r="U10" s="509" t="s">
        <v>377</v>
      </c>
      <c r="V10" s="509" t="s">
        <v>378</v>
      </c>
      <c r="W10" s="509" t="s">
        <v>377</v>
      </c>
      <c r="X10" s="509" t="s">
        <v>378</v>
      </c>
      <c r="Y10" s="509" t="s">
        <v>377</v>
      </c>
      <c r="Z10" s="509" t="s">
        <v>378</v>
      </c>
      <c r="AA10" s="509" t="s">
        <v>377</v>
      </c>
      <c r="AB10" s="509" t="s">
        <v>378</v>
      </c>
      <c r="AC10" s="509" t="s">
        <v>377</v>
      </c>
      <c r="AD10" s="509" t="s">
        <v>378</v>
      </c>
    </row>
    <row r="11" spans="1:30">
      <c r="A11" s="412">
        <v>1</v>
      </c>
      <c r="B11" s="412">
        <v>2</v>
      </c>
      <c r="C11" s="412">
        <v>3</v>
      </c>
      <c r="D11" s="412">
        <v>4</v>
      </c>
      <c r="E11" s="412">
        <v>5</v>
      </c>
      <c r="F11" s="412">
        <v>6</v>
      </c>
      <c r="G11" s="412">
        <v>7</v>
      </c>
      <c r="H11" s="412">
        <v>8</v>
      </c>
      <c r="I11" s="412">
        <v>9</v>
      </c>
      <c r="J11" s="412">
        <v>10</v>
      </c>
      <c r="K11" s="412">
        <v>11</v>
      </c>
      <c r="L11" s="412">
        <v>12</v>
      </c>
      <c r="M11" s="412">
        <v>13</v>
      </c>
      <c r="N11" s="412">
        <v>14</v>
      </c>
      <c r="O11" s="512">
        <v>15</v>
      </c>
      <c r="P11" s="512">
        <v>16</v>
      </c>
      <c r="Q11" s="512">
        <v>17</v>
      </c>
      <c r="R11" s="512">
        <v>18</v>
      </c>
      <c r="S11" s="412">
        <v>19</v>
      </c>
      <c r="T11" s="412">
        <v>20</v>
      </c>
      <c r="U11" s="412">
        <v>21</v>
      </c>
      <c r="V11" s="412">
        <v>22</v>
      </c>
      <c r="W11" s="412">
        <v>23</v>
      </c>
      <c r="X11" s="412">
        <v>24</v>
      </c>
      <c r="Y11" s="412">
        <v>25</v>
      </c>
      <c r="Z11" s="412">
        <v>26</v>
      </c>
      <c r="AA11" s="412">
        <v>27</v>
      </c>
      <c r="AB11" s="412">
        <v>28</v>
      </c>
      <c r="AC11" s="412">
        <v>29</v>
      </c>
      <c r="AD11" s="412">
        <v>30</v>
      </c>
    </row>
    <row r="12" spans="1:30">
      <c r="A12" s="477"/>
      <c r="B12" s="477" t="s">
        <v>345</v>
      </c>
      <c r="C12" s="478">
        <f>D12+E12+F12</f>
        <v>30964</v>
      </c>
      <c r="D12" s="478">
        <f>D13+D63+D85+D120+D123+D126+D141+D206</f>
        <v>30964</v>
      </c>
      <c r="E12" s="478">
        <f>E13+E63+E85+E120+E123+E126+E141+E206</f>
        <v>0</v>
      </c>
      <c r="F12" s="478">
        <f>F13+F63+F85+F120+F123+F126+F141+F206</f>
        <v>0</v>
      </c>
      <c r="G12" s="478">
        <f>H12+I12+J12</f>
        <v>30774</v>
      </c>
      <c r="H12" s="478">
        <f t="shared" ref="H12:R12" si="0">H13+H63+H85+H120+H123+H126+H141+H206</f>
        <v>30774</v>
      </c>
      <c r="I12" s="478">
        <f t="shared" si="0"/>
        <v>0</v>
      </c>
      <c r="J12" s="478">
        <f t="shared" si="0"/>
        <v>0</v>
      </c>
      <c r="K12" s="478">
        <f t="shared" si="0"/>
        <v>28423</v>
      </c>
      <c r="L12" s="478">
        <f t="shared" si="0"/>
        <v>28423</v>
      </c>
      <c r="M12" s="478">
        <f t="shared" si="0"/>
        <v>0</v>
      </c>
      <c r="N12" s="478">
        <f t="shared" si="0"/>
        <v>0</v>
      </c>
      <c r="O12" s="478">
        <f t="shared" si="0"/>
        <v>29565</v>
      </c>
      <c r="P12" s="478">
        <f t="shared" si="0"/>
        <v>27278</v>
      </c>
      <c r="Q12" s="478">
        <f t="shared" si="0"/>
        <v>2287</v>
      </c>
      <c r="R12" s="478">
        <f t="shared" si="0"/>
        <v>0</v>
      </c>
      <c r="S12" s="545">
        <f>P12-K12</f>
        <v>-1145</v>
      </c>
      <c r="T12" s="546">
        <f>S12*100/K12</f>
        <v>-4.0284276818069875</v>
      </c>
      <c r="U12" s="545">
        <f>R12-M12</f>
        <v>0</v>
      </c>
      <c r="V12" s="545"/>
      <c r="W12" s="545">
        <f>P12-G12</f>
        <v>-3496</v>
      </c>
      <c r="X12" s="547">
        <f>W12*100/G12</f>
        <v>-11.360239162929746</v>
      </c>
      <c r="Y12" s="545">
        <f>R12-J12</f>
        <v>0</v>
      </c>
      <c r="Z12" s="545"/>
      <c r="AA12" s="545">
        <f>P12-C12</f>
        <v>-3686</v>
      </c>
      <c r="AB12" s="547">
        <f>AA12*100/C12</f>
        <v>-11.904146751065754</v>
      </c>
      <c r="AC12" s="545">
        <f>R12-F12</f>
        <v>0</v>
      </c>
      <c r="AD12" s="548"/>
    </row>
    <row r="13" spans="1:30">
      <c r="A13" s="477" t="s">
        <v>511</v>
      </c>
      <c r="B13" s="479" t="s">
        <v>347</v>
      </c>
      <c r="C13" s="478">
        <f t="shared" ref="C13:C78" si="1">D13+E13+F13</f>
        <v>22855</v>
      </c>
      <c r="D13" s="478">
        <f t="shared" ref="D13:H13" si="2">D14+D15+D18+D19+D32+D45+D58</f>
        <v>22855</v>
      </c>
      <c r="E13" s="478">
        <f t="shared" si="2"/>
        <v>0</v>
      </c>
      <c r="F13" s="478">
        <f t="shared" si="2"/>
        <v>0</v>
      </c>
      <c r="G13" s="478">
        <f t="shared" ref="G13:G78" si="3">H13+I13+J13</f>
        <v>22799</v>
      </c>
      <c r="H13" s="478">
        <f t="shared" si="2"/>
        <v>22799</v>
      </c>
      <c r="I13" s="478"/>
      <c r="J13" s="503"/>
      <c r="K13" s="478">
        <f t="shared" ref="K13:K78" si="4">L13+M13+N13</f>
        <v>22527</v>
      </c>
      <c r="L13" s="478">
        <f t="shared" ref="L13" si="5">L14+L15+L18+L19+L32+L45+L58</f>
        <v>22527</v>
      </c>
      <c r="M13" s="478"/>
      <c r="N13" s="481"/>
      <c r="O13" s="478">
        <f t="shared" ref="O13:O78" si="6">P13+Q13+R13</f>
        <v>22689</v>
      </c>
      <c r="P13" s="478">
        <f t="shared" ref="P13:R13" si="7">P14+P15+P18+P19+P32+P45+P58</f>
        <v>22689</v>
      </c>
      <c r="Q13" s="478">
        <f t="shared" si="7"/>
        <v>0</v>
      </c>
      <c r="R13" s="478">
        <f t="shared" si="7"/>
        <v>0</v>
      </c>
      <c r="S13" s="548">
        <f t="shared" ref="S13:S78" si="8">P13-K13</f>
        <v>162</v>
      </c>
      <c r="T13" s="548"/>
      <c r="U13" s="548"/>
      <c r="V13" s="548"/>
      <c r="W13" s="548">
        <f t="shared" ref="W13:W78" si="9">O13-G13</f>
        <v>-110</v>
      </c>
      <c r="X13" s="548"/>
      <c r="Y13" s="548"/>
      <c r="Z13" s="548"/>
      <c r="AA13" s="548">
        <f t="shared" ref="AA13:AA78" si="10">O13-D13</f>
        <v>-166</v>
      </c>
      <c r="AB13" s="548"/>
      <c r="AC13" s="548"/>
      <c r="AD13" s="548"/>
    </row>
    <row r="14" spans="1:30">
      <c r="A14" s="416">
        <v>1</v>
      </c>
      <c r="B14" s="483" t="s">
        <v>512</v>
      </c>
      <c r="C14" s="478">
        <f t="shared" si="1"/>
        <v>0</v>
      </c>
      <c r="D14" s="482"/>
      <c r="E14" s="482"/>
      <c r="F14" s="482"/>
      <c r="G14" s="478">
        <f t="shared" si="3"/>
        <v>589</v>
      </c>
      <c r="H14" s="482"/>
      <c r="I14" s="482">
        <f>31363-H12</f>
        <v>589</v>
      </c>
      <c r="J14" s="519"/>
      <c r="K14" s="478">
        <f t="shared" si="4"/>
        <v>0</v>
      </c>
      <c r="L14" s="485"/>
      <c r="M14" s="485"/>
      <c r="N14" s="484"/>
      <c r="O14" s="478">
        <f t="shared" si="6"/>
        <v>0</v>
      </c>
      <c r="P14" s="485"/>
      <c r="Q14" s="485"/>
      <c r="R14" s="478"/>
      <c r="S14" s="548">
        <f t="shared" si="8"/>
        <v>0</v>
      </c>
      <c r="T14" s="548"/>
      <c r="U14" s="548"/>
      <c r="V14" s="548"/>
      <c r="W14" s="548">
        <f t="shared" si="9"/>
        <v>-589</v>
      </c>
      <c r="X14" s="548"/>
      <c r="Y14" s="548"/>
      <c r="Z14" s="548"/>
      <c r="AA14" s="548">
        <f t="shared" si="10"/>
        <v>0</v>
      </c>
      <c r="AB14" s="548"/>
      <c r="AC14" s="548"/>
      <c r="AD14" s="548"/>
    </row>
    <row r="15" spans="1:30" ht="25.5">
      <c r="A15" s="416">
        <v>2</v>
      </c>
      <c r="B15" s="486" t="s">
        <v>642</v>
      </c>
      <c r="C15" s="478">
        <f t="shared" si="1"/>
        <v>88</v>
      </c>
      <c r="D15" s="482">
        <f>SUM(D16:D17)</f>
        <v>88</v>
      </c>
      <c r="E15" s="482"/>
      <c r="F15" s="482">
        <f t="shared" ref="F15" si="11">SUM(F16:F17)</f>
        <v>0</v>
      </c>
      <c r="G15" s="478">
        <f t="shared" si="3"/>
        <v>88</v>
      </c>
      <c r="H15" s="482">
        <f>SUM(H16:H17)</f>
        <v>88</v>
      </c>
      <c r="I15" s="482"/>
      <c r="J15" s="519"/>
      <c r="K15" s="478">
        <f t="shared" si="4"/>
        <v>72</v>
      </c>
      <c r="L15" s="482">
        <f>SUM(L16:L17)</f>
        <v>72</v>
      </c>
      <c r="M15" s="482"/>
      <c r="N15" s="480"/>
      <c r="O15" s="478">
        <f t="shared" si="6"/>
        <v>78</v>
      </c>
      <c r="P15" s="482">
        <f>SUM(P16:P17)</f>
        <v>78</v>
      </c>
      <c r="Q15" s="482">
        <f>SUM(Q16:Q17)</f>
        <v>0</v>
      </c>
      <c r="R15" s="478"/>
      <c r="S15" s="548">
        <f t="shared" si="8"/>
        <v>6</v>
      </c>
      <c r="T15" s="548"/>
      <c r="U15" s="548"/>
      <c r="V15" s="548"/>
      <c r="W15" s="548">
        <f t="shared" si="9"/>
        <v>-10</v>
      </c>
      <c r="X15" s="548"/>
      <c r="Y15" s="548"/>
      <c r="Z15" s="548"/>
      <c r="AA15" s="548">
        <f t="shared" si="10"/>
        <v>-10</v>
      </c>
      <c r="AB15" s="548"/>
      <c r="AC15" s="548"/>
      <c r="AD15" s="548"/>
    </row>
    <row r="16" spans="1:30" ht="25.5">
      <c r="A16" s="416"/>
      <c r="B16" s="486" t="s">
        <v>643</v>
      </c>
      <c r="C16" s="478">
        <f t="shared" si="1"/>
        <v>35</v>
      </c>
      <c r="D16" s="482">
        <v>35</v>
      </c>
      <c r="E16" s="482"/>
      <c r="F16" s="482"/>
      <c r="G16" s="478">
        <f t="shared" si="3"/>
        <v>27</v>
      </c>
      <c r="H16" s="482">
        <v>27</v>
      </c>
      <c r="I16" s="482"/>
      <c r="J16" s="519"/>
      <c r="K16" s="478">
        <f t="shared" si="4"/>
        <v>26</v>
      </c>
      <c r="L16" s="485">
        <v>26</v>
      </c>
      <c r="M16" s="485"/>
      <c r="N16" s="484"/>
      <c r="O16" s="478">
        <f t="shared" si="6"/>
        <v>34</v>
      </c>
      <c r="P16" s="485">
        <v>34</v>
      </c>
      <c r="Q16" s="485"/>
      <c r="R16" s="478"/>
      <c r="S16" s="548">
        <f t="shared" si="8"/>
        <v>8</v>
      </c>
      <c r="T16" s="548"/>
      <c r="U16" s="549"/>
      <c r="V16" s="548"/>
      <c r="W16" s="548">
        <f t="shared" si="9"/>
        <v>7</v>
      </c>
      <c r="X16" s="548"/>
      <c r="Y16" s="548"/>
      <c r="Z16" s="548"/>
      <c r="AA16" s="548">
        <f t="shared" si="10"/>
        <v>-1</v>
      </c>
      <c r="AB16" s="548"/>
      <c r="AC16" s="548"/>
      <c r="AD16" s="548"/>
    </row>
    <row r="17" spans="1:30" ht="38.25">
      <c r="A17" s="416"/>
      <c r="B17" s="486" t="s">
        <v>644</v>
      </c>
      <c r="C17" s="478">
        <f t="shared" si="1"/>
        <v>53</v>
      </c>
      <c r="D17" s="482">
        <v>53</v>
      </c>
      <c r="E17" s="482"/>
      <c r="F17" s="482"/>
      <c r="G17" s="478">
        <f t="shared" si="3"/>
        <v>61</v>
      </c>
      <c r="H17" s="482">
        <v>61</v>
      </c>
      <c r="I17" s="482"/>
      <c r="J17" s="519"/>
      <c r="K17" s="478">
        <f t="shared" si="4"/>
        <v>46</v>
      </c>
      <c r="L17" s="485">
        <v>46</v>
      </c>
      <c r="M17" s="485"/>
      <c r="N17" s="484"/>
      <c r="O17" s="478">
        <f t="shared" si="6"/>
        <v>44</v>
      </c>
      <c r="P17" s="485">
        <v>44</v>
      </c>
      <c r="Q17" s="485"/>
      <c r="R17" s="478"/>
      <c r="S17" s="548">
        <f t="shared" si="8"/>
        <v>-2</v>
      </c>
      <c r="T17" s="548"/>
      <c r="U17" s="548"/>
      <c r="V17" s="548"/>
      <c r="W17" s="548">
        <f t="shared" si="9"/>
        <v>-17</v>
      </c>
      <c r="X17" s="548"/>
      <c r="Y17" s="548"/>
      <c r="Z17" s="548"/>
      <c r="AA17" s="548">
        <f t="shared" si="10"/>
        <v>-9</v>
      </c>
      <c r="AB17" s="548"/>
      <c r="AC17" s="548"/>
      <c r="AD17" s="548"/>
    </row>
    <row r="18" spans="1:30" ht="25.5">
      <c r="A18" s="416">
        <v>3</v>
      </c>
      <c r="B18" s="486" t="s">
        <v>645</v>
      </c>
      <c r="C18" s="478">
        <f t="shared" si="1"/>
        <v>3223</v>
      </c>
      <c r="D18" s="482">
        <v>3223</v>
      </c>
      <c r="E18" s="482"/>
      <c r="F18" s="482"/>
      <c r="G18" s="478">
        <f t="shared" si="3"/>
        <v>3056</v>
      </c>
      <c r="H18" s="482">
        <v>3056</v>
      </c>
      <c r="I18" s="482"/>
      <c r="J18" s="519"/>
      <c r="K18" s="478">
        <f t="shared" si="4"/>
        <v>3184</v>
      </c>
      <c r="L18" s="485">
        <v>3184</v>
      </c>
      <c r="M18" s="485"/>
      <c r="N18" s="484"/>
      <c r="O18" s="478">
        <f t="shared" si="6"/>
        <v>3220</v>
      </c>
      <c r="P18" s="485">
        <f>3263-35-8</f>
        <v>3220</v>
      </c>
      <c r="Q18" s="485"/>
      <c r="R18" s="478"/>
      <c r="S18" s="548">
        <f t="shared" si="8"/>
        <v>36</v>
      </c>
      <c r="T18" s="548"/>
      <c r="U18" s="548"/>
      <c r="V18" s="548"/>
      <c r="W18" s="548">
        <f t="shared" si="9"/>
        <v>164</v>
      </c>
      <c r="X18" s="548"/>
      <c r="Y18" s="548"/>
      <c r="Z18" s="548"/>
      <c r="AA18" s="548">
        <f t="shared" si="10"/>
        <v>-3</v>
      </c>
      <c r="AB18" s="548"/>
      <c r="AC18" s="548"/>
      <c r="AD18" s="548"/>
    </row>
    <row r="19" spans="1:30">
      <c r="A19" s="416">
        <v>4</v>
      </c>
      <c r="B19" s="483" t="s">
        <v>55</v>
      </c>
      <c r="C19" s="478">
        <f t="shared" si="1"/>
        <v>6277</v>
      </c>
      <c r="D19" s="482">
        <f>SUM(D20:D31)</f>
        <v>6277</v>
      </c>
      <c r="E19" s="482">
        <f>SUM(E20:E31)</f>
        <v>0</v>
      </c>
      <c r="F19" s="482">
        <f t="shared" ref="F19:H19" si="12">SUM(F20:F31)</f>
        <v>0</v>
      </c>
      <c r="G19" s="478">
        <f t="shared" si="3"/>
        <v>6003</v>
      </c>
      <c r="H19" s="482">
        <f t="shared" si="12"/>
        <v>6003</v>
      </c>
      <c r="I19" s="482"/>
      <c r="J19" s="519"/>
      <c r="K19" s="478">
        <f t="shared" si="4"/>
        <v>6220</v>
      </c>
      <c r="L19" s="482">
        <f>SUM(L20:L31)</f>
        <v>6220</v>
      </c>
      <c r="M19" s="482"/>
      <c r="N19" s="480"/>
      <c r="O19" s="478">
        <f t="shared" si="6"/>
        <v>6114</v>
      </c>
      <c r="P19" s="482">
        <f>SUM(P20:P31)</f>
        <v>6114</v>
      </c>
      <c r="Q19" s="482">
        <f t="shared" ref="Q19:R19" si="13">SUM(Q20:Q31)</f>
        <v>0</v>
      </c>
      <c r="R19" s="482">
        <f t="shared" si="13"/>
        <v>0</v>
      </c>
      <c r="S19" s="548">
        <f t="shared" si="8"/>
        <v>-106</v>
      </c>
      <c r="T19" s="548"/>
      <c r="U19" s="548"/>
      <c r="V19" s="548"/>
      <c r="W19" s="548">
        <f t="shared" si="9"/>
        <v>111</v>
      </c>
      <c r="X19" s="548"/>
      <c r="Y19" s="548"/>
      <c r="Z19" s="548"/>
      <c r="AA19" s="548">
        <f t="shared" si="10"/>
        <v>-163</v>
      </c>
      <c r="AB19" s="548"/>
      <c r="AC19" s="548"/>
      <c r="AD19" s="548"/>
    </row>
    <row r="20" spans="1:30" hidden="1">
      <c r="A20" s="416"/>
      <c r="B20" s="483" t="s">
        <v>87</v>
      </c>
      <c r="C20" s="478">
        <f t="shared" si="1"/>
        <v>599</v>
      </c>
      <c r="D20" s="482">
        <v>599</v>
      </c>
      <c r="E20" s="482"/>
      <c r="F20" s="482"/>
      <c r="G20" s="478">
        <f t="shared" si="3"/>
        <v>608</v>
      </c>
      <c r="H20" s="482">
        <v>608</v>
      </c>
      <c r="I20" s="482"/>
      <c r="J20" s="519"/>
      <c r="K20" s="478">
        <f t="shared" si="4"/>
        <v>578</v>
      </c>
      <c r="L20" s="485">
        <v>578</v>
      </c>
      <c r="M20" s="485"/>
      <c r="N20" s="484"/>
      <c r="O20" s="478">
        <f t="shared" si="6"/>
        <v>569</v>
      </c>
      <c r="P20" s="485">
        <v>569</v>
      </c>
      <c r="Q20" s="485"/>
      <c r="R20" s="478"/>
      <c r="S20" s="548">
        <f t="shared" si="8"/>
        <v>-9</v>
      </c>
      <c r="T20" s="548"/>
      <c r="U20" s="549"/>
      <c r="V20" s="549"/>
      <c r="W20" s="548">
        <f t="shared" si="9"/>
        <v>-39</v>
      </c>
      <c r="X20" s="548"/>
      <c r="Y20" s="548"/>
      <c r="Z20" s="548"/>
      <c r="AA20" s="548">
        <f t="shared" si="10"/>
        <v>-30</v>
      </c>
      <c r="AB20" s="548"/>
      <c r="AC20" s="548"/>
      <c r="AD20" s="548"/>
    </row>
    <row r="21" spans="1:30" hidden="1">
      <c r="A21" s="416"/>
      <c r="B21" s="483" t="s">
        <v>80</v>
      </c>
      <c r="C21" s="478">
        <f t="shared" si="1"/>
        <v>317</v>
      </c>
      <c r="D21" s="482">
        <v>317</v>
      </c>
      <c r="E21" s="482"/>
      <c r="F21" s="482"/>
      <c r="G21" s="478">
        <f t="shared" si="3"/>
        <v>312</v>
      </c>
      <c r="H21" s="482">
        <v>312</v>
      </c>
      <c r="I21" s="482"/>
      <c r="J21" s="519"/>
      <c r="K21" s="478">
        <f t="shared" si="4"/>
        <v>348</v>
      </c>
      <c r="L21" s="485">
        <v>348</v>
      </c>
      <c r="M21" s="485"/>
      <c r="N21" s="484"/>
      <c r="O21" s="478">
        <f t="shared" si="6"/>
        <v>341</v>
      </c>
      <c r="P21" s="485">
        <v>341</v>
      </c>
      <c r="Q21" s="485"/>
      <c r="R21" s="478"/>
      <c r="S21" s="548">
        <f t="shared" si="8"/>
        <v>-7</v>
      </c>
      <c r="T21" s="548"/>
      <c r="U21" s="549"/>
      <c r="V21" s="549"/>
      <c r="W21" s="548">
        <f t="shared" si="9"/>
        <v>29</v>
      </c>
      <c r="X21" s="548"/>
      <c r="Y21" s="548"/>
      <c r="Z21" s="548"/>
      <c r="AA21" s="548">
        <f t="shared" si="10"/>
        <v>24</v>
      </c>
      <c r="AB21" s="548"/>
      <c r="AC21" s="548"/>
      <c r="AD21" s="548"/>
    </row>
    <row r="22" spans="1:30" hidden="1">
      <c r="A22" s="416"/>
      <c r="B22" s="483" t="s">
        <v>85</v>
      </c>
      <c r="C22" s="478">
        <f t="shared" si="1"/>
        <v>315</v>
      </c>
      <c r="D22" s="482">
        <v>315</v>
      </c>
      <c r="E22" s="482"/>
      <c r="F22" s="482"/>
      <c r="G22" s="478">
        <f t="shared" si="3"/>
        <v>307</v>
      </c>
      <c r="H22" s="482">
        <v>307</v>
      </c>
      <c r="I22" s="482"/>
      <c r="J22" s="519"/>
      <c r="K22" s="478">
        <f t="shared" si="4"/>
        <v>332</v>
      </c>
      <c r="L22" s="485">
        <v>332</v>
      </c>
      <c r="M22" s="485"/>
      <c r="N22" s="484"/>
      <c r="O22" s="478">
        <f t="shared" si="6"/>
        <v>325</v>
      </c>
      <c r="P22" s="485">
        <v>325</v>
      </c>
      <c r="Q22" s="485"/>
      <c r="R22" s="478"/>
      <c r="S22" s="548">
        <f t="shared" si="8"/>
        <v>-7</v>
      </c>
      <c r="T22" s="548"/>
      <c r="U22" s="549"/>
      <c r="V22" s="549"/>
      <c r="W22" s="548">
        <f t="shared" si="9"/>
        <v>18</v>
      </c>
      <c r="X22" s="548"/>
      <c r="Y22" s="548"/>
      <c r="Z22" s="548"/>
      <c r="AA22" s="548">
        <f t="shared" si="10"/>
        <v>10</v>
      </c>
      <c r="AB22" s="548"/>
      <c r="AC22" s="548"/>
      <c r="AD22" s="548"/>
    </row>
    <row r="23" spans="1:30" hidden="1">
      <c r="A23" s="416"/>
      <c r="B23" s="483" t="s">
        <v>88</v>
      </c>
      <c r="C23" s="478">
        <f t="shared" si="1"/>
        <v>452</v>
      </c>
      <c r="D23" s="482">
        <v>452</v>
      </c>
      <c r="E23" s="482"/>
      <c r="F23" s="482"/>
      <c r="G23" s="478">
        <f t="shared" si="3"/>
        <v>444</v>
      </c>
      <c r="H23" s="482">
        <v>444</v>
      </c>
      <c r="I23" s="482"/>
      <c r="J23" s="519"/>
      <c r="K23" s="478">
        <f t="shared" si="4"/>
        <v>493</v>
      </c>
      <c r="L23" s="485">
        <v>493</v>
      </c>
      <c r="M23" s="485"/>
      <c r="N23" s="484"/>
      <c r="O23" s="478">
        <f t="shared" si="6"/>
        <v>493</v>
      </c>
      <c r="P23" s="485">
        <v>493</v>
      </c>
      <c r="Q23" s="485"/>
      <c r="R23" s="478"/>
      <c r="S23" s="548">
        <f t="shared" si="8"/>
        <v>0</v>
      </c>
      <c r="T23" s="548"/>
      <c r="U23" s="549"/>
      <c r="V23" s="549"/>
      <c r="W23" s="548">
        <f t="shared" si="9"/>
        <v>49</v>
      </c>
      <c r="X23" s="548"/>
      <c r="Y23" s="548"/>
      <c r="Z23" s="548"/>
      <c r="AA23" s="548">
        <f t="shared" si="10"/>
        <v>41</v>
      </c>
      <c r="AB23" s="548"/>
      <c r="AC23" s="548"/>
      <c r="AD23" s="548"/>
    </row>
    <row r="24" spans="1:30" hidden="1">
      <c r="A24" s="416"/>
      <c r="B24" s="483" t="s">
        <v>513</v>
      </c>
      <c r="C24" s="478">
        <f t="shared" si="1"/>
        <v>435</v>
      </c>
      <c r="D24" s="482">
        <v>435</v>
      </c>
      <c r="E24" s="482"/>
      <c r="F24" s="482"/>
      <c r="G24" s="478">
        <f t="shared" si="3"/>
        <v>437</v>
      </c>
      <c r="H24" s="482">
        <v>437</v>
      </c>
      <c r="I24" s="482"/>
      <c r="J24" s="519"/>
      <c r="K24" s="478">
        <f t="shared" si="4"/>
        <v>392</v>
      </c>
      <c r="L24" s="485">
        <v>392</v>
      </c>
      <c r="M24" s="485"/>
      <c r="N24" s="484"/>
      <c r="O24" s="478">
        <f t="shared" si="6"/>
        <v>392</v>
      </c>
      <c r="P24" s="485">
        <v>392</v>
      </c>
      <c r="Q24" s="485"/>
      <c r="R24" s="478"/>
      <c r="S24" s="548">
        <f t="shared" si="8"/>
        <v>0</v>
      </c>
      <c r="T24" s="548"/>
      <c r="U24" s="549"/>
      <c r="V24" s="549"/>
      <c r="W24" s="548">
        <f t="shared" si="9"/>
        <v>-45</v>
      </c>
      <c r="X24" s="548"/>
      <c r="Y24" s="548"/>
      <c r="Z24" s="548"/>
      <c r="AA24" s="548">
        <f t="shared" si="10"/>
        <v>-43</v>
      </c>
      <c r="AB24" s="548"/>
      <c r="AC24" s="548"/>
      <c r="AD24" s="548"/>
    </row>
    <row r="25" spans="1:30" hidden="1">
      <c r="A25" s="416"/>
      <c r="B25" s="483" t="s">
        <v>90</v>
      </c>
      <c r="C25" s="478">
        <f t="shared" si="1"/>
        <v>412</v>
      </c>
      <c r="D25" s="482">
        <v>412</v>
      </c>
      <c r="E25" s="478"/>
      <c r="F25" s="478"/>
      <c r="G25" s="478">
        <f t="shared" si="3"/>
        <v>434</v>
      </c>
      <c r="H25" s="482">
        <v>434</v>
      </c>
      <c r="I25" s="478"/>
      <c r="J25" s="519"/>
      <c r="K25" s="478">
        <f t="shared" si="4"/>
        <v>428</v>
      </c>
      <c r="L25" s="478">
        <v>428</v>
      </c>
      <c r="M25" s="478"/>
      <c r="N25" s="481"/>
      <c r="O25" s="478">
        <f t="shared" si="6"/>
        <v>418</v>
      </c>
      <c r="P25" s="482">
        <v>418</v>
      </c>
      <c r="Q25" s="478"/>
      <c r="R25" s="478"/>
      <c r="S25" s="548">
        <f t="shared" si="8"/>
        <v>-10</v>
      </c>
      <c r="T25" s="548"/>
      <c r="U25" s="549"/>
      <c r="V25" s="549"/>
      <c r="W25" s="548">
        <f t="shared" si="9"/>
        <v>-16</v>
      </c>
      <c r="X25" s="548"/>
      <c r="Y25" s="548"/>
      <c r="Z25" s="548"/>
      <c r="AA25" s="548">
        <f t="shared" si="10"/>
        <v>6</v>
      </c>
      <c r="AB25" s="548"/>
      <c r="AC25" s="548"/>
      <c r="AD25" s="548"/>
    </row>
    <row r="26" spans="1:30" hidden="1">
      <c r="A26" s="416"/>
      <c r="B26" s="483" t="s">
        <v>92</v>
      </c>
      <c r="C26" s="478">
        <f t="shared" si="1"/>
        <v>558</v>
      </c>
      <c r="D26" s="482">
        <v>558</v>
      </c>
      <c r="E26" s="482"/>
      <c r="F26" s="482"/>
      <c r="G26" s="478">
        <f t="shared" si="3"/>
        <v>550</v>
      </c>
      <c r="H26" s="482">
        <v>550</v>
      </c>
      <c r="I26" s="482"/>
      <c r="J26" s="519"/>
      <c r="K26" s="478">
        <f t="shared" si="4"/>
        <v>530</v>
      </c>
      <c r="L26" s="485">
        <v>530</v>
      </c>
      <c r="M26" s="485"/>
      <c r="N26" s="484"/>
      <c r="O26" s="478">
        <f t="shared" si="6"/>
        <v>520</v>
      </c>
      <c r="P26" s="485">
        <v>520</v>
      </c>
      <c r="Q26" s="485"/>
      <c r="R26" s="478"/>
      <c r="S26" s="548">
        <f t="shared" si="8"/>
        <v>-10</v>
      </c>
      <c r="T26" s="548"/>
      <c r="U26" s="549"/>
      <c r="V26" s="549"/>
      <c r="W26" s="548">
        <f t="shared" si="9"/>
        <v>-30</v>
      </c>
      <c r="X26" s="548"/>
      <c r="Y26" s="548"/>
      <c r="Z26" s="548"/>
      <c r="AA26" s="548">
        <f t="shared" si="10"/>
        <v>-38</v>
      </c>
      <c r="AB26" s="548"/>
      <c r="AC26" s="548"/>
      <c r="AD26" s="548"/>
    </row>
    <row r="27" spans="1:30" hidden="1">
      <c r="A27" s="416"/>
      <c r="B27" s="483" t="s">
        <v>94</v>
      </c>
      <c r="C27" s="478">
        <f t="shared" si="1"/>
        <v>641</v>
      </c>
      <c r="D27" s="482">
        <v>641</v>
      </c>
      <c r="E27" s="482"/>
      <c r="F27" s="482"/>
      <c r="G27" s="478">
        <f t="shared" si="3"/>
        <v>600</v>
      </c>
      <c r="H27" s="482">
        <v>600</v>
      </c>
      <c r="I27" s="482"/>
      <c r="J27" s="519"/>
      <c r="K27" s="478">
        <f t="shared" si="4"/>
        <v>694</v>
      </c>
      <c r="L27" s="485">
        <v>694</v>
      </c>
      <c r="M27" s="485"/>
      <c r="N27" s="484"/>
      <c r="O27" s="478">
        <f t="shared" si="6"/>
        <v>683</v>
      </c>
      <c r="P27" s="485">
        <v>683</v>
      </c>
      <c r="Q27" s="485"/>
      <c r="R27" s="478"/>
      <c r="S27" s="548">
        <f t="shared" si="8"/>
        <v>-11</v>
      </c>
      <c r="T27" s="548"/>
      <c r="U27" s="549"/>
      <c r="V27" s="549"/>
      <c r="W27" s="548">
        <f t="shared" si="9"/>
        <v>83</v>
      </c>
      <c r="X27" s="548"/>
      <c r="Y27" s="548"/>
      <c r="Z27" s="548"/>
      <c r="AA27" s="548">
        <f t="shared" si="10"/>
        <v>42</v>
      </c>
      <c r="AB27" s="548"/>
      <c r="AC27" s="548"/>
      <c r="AD27" s="548"/>
    </row>
    <row r="28" spans="1:30" hidden="1">
      <c r="A28" s="416"/>
      <c r="B28" s="483" t="s">
        <v>82</v>
      </c>
      <c r="C28" s="478">
        <f t="shared" si="1"/>
        <v>846</v>
      </c>
      <c r="D28" s="482">
        <v>846</v>
      </c>
      <c r="E28" s="482"/>
      <c r="F28" s="482"/>
      <c r="G28" s="478">
        <f t="shared" si="3"/>
        <v>622</v>
      </c>
      <c r="H28" s="482">
        <v>622</v>
      </c>
      <c r="I28" s="482"/>
      <c r="J28" s="519"/>
      <c r="K28" s="478">
        <f t="shared" si="4"/>
        <v>720</v>
      </c>
      <c r="L28" s="485">
        <v>720</v>
      </c>
      <c r="M28" s="485"/>
      <c r="N28" s="484"/>
      <c r="O28" s="478">
        <f t="shared" si="6"/>
        <v>706</v>
      </c>
      <c r="P28" s="485">
        <v>706</v>
      </c>
      <c r="Q28" s="485"/>
      <c r="R28" s="478"/>
      <c r="S28" s="548">
        <f t="shared" si="8"/>
        <v>-14</v>
      </c>
      <c r="T28" s="548"/>
      <c r="U28" s="549"/>
      <c r="V28" s="549"/>
      <c r="W28" s="548">
        <f t="shared" si="9"/>
        <v>84</v>
      </c>
      <c r="X28" s="548"/>
      <c r="Y28" s="548"/>
      <c r="Z28" s="548"/>
      <c r="AA28" s="548">
        <f t="shared" si="10"/>
        <v>-140</v>
      </c>
      <c r="AB28" s="548"/>
      <c r="AC28" s="548"/>
      <c r="AD28" s="548"/>
    </row>
    <row r="29" spans="1:30" hidden="1">
      <c r="A29" s="416"/>
      <c r="B29" s="483" t="s">
        <v>84</v>
      </c>
      <c r="C29" s="478">
        <f t="shared" si="1"/>
        <v>629</v>
      </c>
      <c r="D29" s="482">
        <v>629</v>
      </c>
      <c r="E29" s="482"/>
      <c r="F29" s="482"/>
      <c r="G29" s="478">
        <f t="shared" si="3"/>
        <v>618</v>
      </c>
      <c r="H29" s="482">
        <v>618</v>
      </c>
      <c r="I29" s="482"/>
      <c r="J29" s="519"/>
      <c r="K29" s="478">
        <f t="shared" si="4"/>
        <v>642</v>
      </c>
      <c r="L29" s="485">
        <v>642</v>
      </c>
      <c r="M29" s="485"/>
      <c r="N29" s="484"/>
      <c r="O29" s="478">
        <f t="shared" si="6"/>
        <v>634</v>
      </c>
      <c r="P29" s="485">
        <v>634</v>
      </c>
      <c r="Q29" s="485"/>
      <c r="R29" s="478"/>
      <c r="S29" s="548">
        <f t="shared" si="8"/>
        <v>-8</v>
      </c>
      <c r="T29" s="548"/>
      <c r="U29" s="549"/>
      <c r="V29" s="549"/>
      <c r="W29" s="548">
        <f t="shared" si="9"/>
        <v>16</v>
      </c>
      <c r="X29" s="548"/>
      <c r="Y29" s="548"/>
      <c r="Z29" s="548"/>
      <c r="AA29" s="548">
        <f t="shared" si="10"/>
        <v>5</v>
      </c>
      <c r="AB29" s="548"/>
      <c r="AC29" s="548"/>
      <c r="AD29" s="548"/>
    </row>
    <row r="30" spans="1:30" hidden="1">
      <c r="A30" s="416"/>
      <c r="B30" s="483" t="s">
        <v>93</v>
      </c>
      <c r="C30" s="478">
        <f t="shared" si="1"/>
        <v>510</v>
      </c>
      <c r="D30" s="482">
        <v>510</v>
      </c>
      <c r="E30" s="482"/>
      <c r="F30" s="482"/>
      <c r="G30" s="478">
        <f t="shared" si="3"/>
        <v>508</v>
      </c>
      <c r="H30" s="482">
        <v>508</v>
      </c>
      <c r="I30" s="482"/>
      <c r="J30" s="519"/>
      <c r="K30" s="478">
        <f t="shared" si="4"/>
        <v>509</v>
      </c>
      <c r="L30" s="485">
        <v>509</v>
      </c>
      <c r="M30" s="485"/>
      <c r="N30" s="484"/>
      <c r="O30" s="478">
        <f t="shared" si="6"/>
        <v>479</v>
      </c>
      <c r="P30" s="485">
        <f>510-31</f>
        <v>479</v>
      </c>
      <c r="Q30" s="485"/>
      <c r="R30" s="478"/>
      <c r="S30" s="548">
        <f t="shared" si="8"/>
        <v>-30</v>
      </c>
      <c r="T30" s="548"/>
      <c r="U30" s="549"/>
      <c r="V30" s="549"/>
      <c r="W30" s="548">
        <f t="shared" si="9"/>
        <v>-29</v>
      </c>
      <c r="X30" s="548"/>
      <c r="Y30" s="548"/>
      <c r="Z30" s="548"/>
      <c r="AA30" s="548">
        <f t="shared" si="10"/>
        <v>-31</v>
      </c>
      <c r="AB30" s="548"/>
      <c r="AC30" s="548"/>
      <c r="AD30" s="548"/>
    </row>
    <row r="31" spans="1:30" hidden="1">
      <c r="A31" s="416"/>
      <c r="B31" s="483" t="s">
        <v>89</v>
      </c>
      <c r="C31" s="478">
        <f t="shared" si="1"/>
        <v>563</v>
      </c>
      <c r="D31" s="482">
        <v>563</v>
      </c>
      <c r="E31" s="482"/>
      <c r="F31" s="482"/>
      <c r="G31" s="478">
        <f t="shared" si="3"/>
        <v>563</v>
      </c>
      <c r="H31" s="482">
        <v>563</v>
      </c>
      <c r="I31" s="482"/>
      <c r="J31" s="519"/>
      <c r="K31" s="478">
        <f t="shared" si="4"/>
        <v>554</v>
      </c>
      <c r="L31" s="485">
        <v>554</v>
      </c>
      <c r="M31" s="485"/>
      <c r="N31" s="484"/>
      <c r="O31" s="478">
        <f t="shared" si="6"/>
        <v>554</v>
      </c>
      <c r="P31" s="485">
        <v>554</v>
      </c>
      <c r="Q31" s="485"/>
      <c r="R31" s="478"/>
      <c r="S31" s="548">
        <f t="shared" si="8"/>
        <v>0</v>
      </c>
      <c r="T31" s="548"/>
      <c r="U31" s="549"/>
      <c r="V31" s="549"/>
      <c r="W31" s="548">
        <f t="shared" si="9"/>
        <v>-9</v>
      </c>
      <c r="X31" s="548"/>
      <c r="Y31" s="548"/>
      <c r="Z31" s="548"/>
      <c r="AA31" s="548">
        <f t="shared" si="10"/>
        <v>-9</v>
      </c>
      <c r="AB31" s="548"/>
      <c r="AC31" s="548"/>
      <c r="AD31" s="548"/>
    </row>
    <row r="32" spans="1:30">
      <c r="A32" s="416">
        <v>5</v>
      </c>
      <c r="B32" s="483" t="s">
        <v>54</v>
      </c>
      <c r="C32" s="478">
        <f t="shared" si="1"/>
        <v>9187</v>
      </c>
      <c r="D32" s="482">
        <f t="shared" ref="D32:L32" si="14">SUM(D33:D44)</f>
        <v>9187</v>
      </c>
      <c r="E32" s="482">
        <f t="shared" si="14"/>
        <v>0</v>
      </c>
      <c r="F32" s="482">
        <f t="shared" si="14"/>
        <v>0</v>
      </c>
      <c r="G32" s="478">
        <f t="shared" si="3"/>
        <v>9395</v>
      </c>
      <c r="H32" s="482">
        <f t="shared" si="14"/>
        <v>9395</v>
      </c>
      <c r="I32" s="482"/>
      <c r="J32" s="519"/>
      <c r="K32" s="478">
        <f t="shared" si="4"/>
        <v>8601</v>
      </c>
      <c r="L32" s="482">
        <f t="shared" si="14"/>
        <v>8601</v>
      </c>
      <c r="M32" s="482"/>
      <c r="N32" s="480"/>
      <c r="O32" s="478">
        <f t="shared" si="6"/>
        <v>8532</v>
      </c>
      <c r="P32" s="482">
        <f t="shared" ref="P32:R32" si="15">SUM(P33:P44)</f>
        <v>8532</v>
      </c>
      <c r="Q32" s="482">
        <f t="shared" si="15"/>
        <v>0</v>
      </c>
      <c r="R32" s="482">
        <f t="shared" si="15"/>
        <v>0</v>
      </c>
      <c r="S32" s="548">
        <f t="shared" si="8"/>
        <v>-69</v>
      </c>
      <c r="T32" s="548"/>
      <c r="U32" s="549"/>
      <c r="V32" s="549"/>
      <c r="W32" s="548">
        <f t="shared" si="9"/>
        <v>-863</v>
      </c>
      <c r="X32" s="548"/>
      <c r="Y32" s="548"/>
      <c r="Z32" s="548"/>
      <c r="AA32" s="548">
        <f t="shared" si="10"/>
        <v>-655</v>
      </c>
      <c r="AB32" s="548"/>
      <c r="AC32" s="548"/>
      <c r="AD32" s="548"/>
    </row>
    <row r="33" spans="1:30" hidden="1">
      <c r="A33" s="416"/>
      <c r="B33" s="483" t="s">
        <v>87</v>
      </c>
      <c r="C33" s="478">
        <f t="shared" si="1"/>
        <v>765</v>
      </c>
      <c r="D33" s="482">
        <v>765</v>
      </c>
      <c r="E33" s="482"/>
      <c r="F33" s="482"/>
      <c r="G33" s="478">
        <f t="shared" si="3"/>
        <v>798</v>
      </c>
      <c r="H33" s="482">
        <v>798</v>
      </c>
      <c r="I33" s="482"/>
      <c r="J33" s="519"/>
      <c r="K33" s="478">
        <f t="shared" si="4"/>
        <v>764</v>
      </c>
      <c r="L33" s="485">
        <v>764</v>
      </c>
      <c r="M33" s="485"/>
      <c r="N33" s="484"/>
      <c r="O33" s="478">
        <f t="shared" si="6"/>
        <v>764</v>
      </c>
      <c r="P33" s="485">
        <v>764</v>
      </c>
      <c r="Q33" s="485"/>
      <c r="R33" s="478"/>
      <c r="S33" s="548">
        <f t="shared" si="8"/>
        <v>0</v>
      </c>
      <c r="T33" s="548"/>
      <c r="U33" s="548"/>
      <c r="V33" s="548"/>
      <c r="W33" s="548">
        <f t="shared" si="9"/>
        <v>-34</v>
      </c>
      <c r="X33" s="548"/>
      <c r="Y33" s="548"/>
      <c r="Z33" s="548"/>
      <c r="AA33" s="548">
        <f t="shared" si="10"/>
        <v>-1</v>
      </c>
      <c r="AB33" s="548"/>
      <c r="AC33" s="548"/>
      <c r="AD33" s="548"/>
    </row>
    <row r="34" spans="1:30" hidden="1">
      <c r="A34" s="416"/>
      <c r="B34" s="483" t="s">
        <v>80</v>
      </c>
      <c r="C34" s="478">
        <f t="shared" si="1"/>
        <v>417</v>
      </c>
      <c r="D34" s="482">
        <v>417</v>
      </c>
      <c r="E34" s="482"/>
      <c r="F34" s="482"/>
      <c r="G34" s="478">
        <f t="shared" si="3"/>
        <v>414</v>
      </c>
      <c r="H34" s="482">
        <v>414</v>
      </c>
      <c r="I34" s="482"/>
      <c r="J34" s="519"/>
      <c r="K34" s="478">
        <f t="shared" si="4"/>
        <v>373</v>
      </c>
      <c r="L34" s="485">
        <v>373</v>
      </c>
      <c r="M34" s="485"/>
      <c r="N34" s="484"/>
      <c r="O34" s="478">
        <f t="shared" si="6"/>
        <v>370</v>
      </c>
      <c r="P34" s="485">
        <v>370</v>
      </c>
      <c r="Q34" s="485"/>
      <c r="R34" s="478"/>
      <c r="S34" s="548">
        <f t="shared" si="8"/>
        <v>-3</v>
      </c>
      <c r="T34" s="548"/>
      <c r="U34" s="548"/>
      <c r="V34" s="548"/>
      <c r="W34" s="548">
        <f t="shared" si="9"/>
        <v>-44</v>
      </c>
      <c r="X34" s="548"/>
      <c r="Y34" s="548"/>
      <c r="Z34" s="548"/>
      <c r="AA34" s="548">
        <f t="shared" si="10"/>
        <v>-47</v>
      </c>
      <c r="AB34" s="548"/>
      <c r="AC34" s="548"/>
      <c r="AD34" s="548"/>
    </row>
    <row r="35" spans="1:30" hidden="1">
      <c r="A35" s="416"/>
      <c r="B35" s="483" t="s">
        <v>85</v>
      </c>
      <c r="C35" s="478">
        <f t="shared" si="1"/>
        <v>443</v>
      </c>
      <c r="D35" s="482">
        <v>443</v>
      </c>
      <c r="E35" s="482"/>
      <c r="F35" s="482"/>
      <c r="G35" s="478">
        <f t="shared" si="3"/>
        <v>445</v>
      </c>
      <c r="H35" s="482">
        <v>445</v>
      </c>
      <c r="I35" s="482"/>
      <c r="J35" s="519"/>
      <c r="K35" s="478">
        <f t="shared" si="4"/>
        <v>459</v>
      </c>
      <c r="L35" s="485">
        <v>459</v>
      </c>
      <c r="M35" s="485"/>
      <c r="N35" s="484"/>
      <c r="O35" s="478">
        <f t="shared" si="6"/>
        <v>459</v>
      </c>
      <c r="P35" s="485">
        <v>459</v>
      </c>
      <c r="Q35" s="485"/>
      <c r="R35" s="478"/>
      <c r="S35" s="548">
        <f t="shared" si="8"/>
        <v>0</v>
      </c>
      <c r="T35" s="548"/>
      <c r="U35" s="548"/>
      <c r="V35" s="548"/>
      <c r="W35" s="548">
        <f t="shared" si="9"/>
        <v>14</v>
      </c>
      <c r="X35" s="548"/>
      <c r="Y35" s="548"/>
      <c r="Z35" s="548"/>
      <c r="AA35" s="548">
        <f t="shared" si="10"/>
        <v>16</v>
      </c>
      <c r="AB35" s="548"/>
      <c r="AC35" s="548"/>
      <c r="AD35" s="548"/>
    </row>
    <row r="36" spans="1:30" hidden="1">
      <c r="A36" s="416"/>
      <c r="B36" s="483" t="s">
        <v>88</v>
      </c>
      <c r="C36" s="478">
        <f t="shared" si="1"/>
        <v>841</v>
      </c>
      <c r="D36" s="482">
        <v>841</v>
      </c>
      <c r="E36" s="482"/>
      <c r="F36" s="482"/>
      <c r="G36" s="478">
        <f t="shared" si="3"/>
        <v>827</v>
      </c>
      <c r="H36" s="482">
        <v>827</v>
      </c>
      <c r="I36" s="482"/>
      <c r="J36" s="519"/>
      <c r="K36" s="478">
        <f t="shared" si="4"/>
        <v>769</v>
      </c>
      <c r="L36" s="485">
        <v>769</v>
      </c>
      <c r="M36" s="485"/>
      <c r="N36" s="484"/>
      <c r="O36" s="478">
        <f t="shared" si="6"/>
        <v>769</v>
      </c>
      <c r="P36" s="485">
        <v>769</v>
      </c>
      <c r="Q36" s="485"/>
      <c r="R36" s="478"/>
      <c r="S36" s="548">
        <f t="shared" si="8"/>
        <v>0</v>
      </c>
      <c r="T36" s="548"/>
      <c r="U36" s="548"/>
      <c r="V36" s="548"/>
      <c r="W36" s="548">
        <f t="shared" si="9"/>
        <v>-58</v>
      </c>
      <c r="X36" s="548"/>
      <c r="Y36" s="548"/>
      <c r="Z36" s="548"/>
      <c r="AA36" s="548">
        <f t="shared" si="10"/>
        <v>-72</v>
      </c>
      <c r="AB36" s="548"/>
      <c r="AC36" s="548"/>
      <c r="AD36" s="548"/>
    </row>
    <row r="37" spans="1:30" hidden="1">
      <c r="A37" s="416"/>
      <c r="B37" s="483" t="s">
        <v>513</v>
      </c>
      <c r="C37" s="478">
        <f t="shared" si="1"/>
        <v>669</v>
      </c>
      <c r="D37" s="482">
        <v>669</v>
      </c>
      <c r="E37" s="482"/>
      <c r="F37" s="482"/>
      <c r="G37" s="478">
        <f t="shared" si="3"/>
        <v>668</v>
      </c>
      <c r="H37" s="482">
        <v>668</v>
      </c>
      <c r="I37" s="482"/>
      <c r="J37" s="519"/>
      <c r="K37" s="478">
        <f t="shared" si="4"/>
        <v>629</v>
      </c>
      <c r="L37" s="485">
        <v>629</v>
      </c>
      <c r="M37" s="485"/>
      <c r="N37" s="484"/>
      <c r="O37" s="478">
        <f t="shared" si="6"/>
        <v>629</v>
      </c>
      <c r="P37" s="485">
        <v>629</v>
      </c>
      <c r="Q37" s="485"/>
      <c r="R37" s="478"/>
      <c r="S37" s="548">
        <f t="shared" si="8"/>
        <v>0</v>
      </c>
      <c r="T37" s="548"/>
      <c r="U37" s="548"/>
      <c r="V37" s="548"/>
      <c r="W37" s="548">
        <f t="shared" si="9"/>
        <v>-39</v>
      </c>
      <c r="X37" s="548"/>
      <c r="Y37" s="548"/>
      <c r="Z37" s="548"/>
      <c r="AA37" s="548">
        <f t="shared" si="10"/>
        <v>-40</v>
      </c>
      <c r="AB37" s="548"/>
      <c r="AC37" s="548"/>
      <c r="AD37" s="548"/>
    </row>
    <row r="38" spans="1:30" hidden="1">
      <c r="A38" s="416"/>
      <c r="B38" s="483" t="s">
        <v>90</v>
      </c>
      <c r="C38" s="478">
        <f t="shared" si="1"/>
        <v>712</v>
      </c>
      <c r="D38" s="482">
        <v>712</v>
      </c>
      <c r="E38" s="482"/>
      <c r="F38" s="482"/>
      <c r="G38" s="478">
        <f t="shared" si="3"/>
        <v>692</v>
      </c>
      <c r="H38" s="482">
        <f>685+7</f>
        <v>692</v>
      </c>
      <c r="I38" s="482"/>
      <c r="J38" s="519"/>
      <c r="K38" s="478">
        <f t="shared" si="4"/>
        <v>612</v>
      </c>
      <c r="L38" s="485">
        <v>612</v>
      </c>
      <c r="M38" s="485"/>
      <c r="N38" s="484"/>
      <c r="O38" s="478">
        <f t="shared" si="6"/>
        <v>602</v>
      </c>
      <c r="P38" s="485">
        <v>602</v>
      </c>
      <c r="Q38" s="485"/>
      <c r="R38" s="478"/>
      <c r="S38" s="548">
        <f t="shared" si="8"/>
        <v>-10</v>
      </c>
      <c r="T38" s="548"/>
      <c r="U38" s="548"/>
      <c r="V38" s="548"/>
      <c r="W38" s="548">
        <f t="shared" si="9"/>
        <v>-90</v>
      </c>
      <c r="X38" s="548"/>
      <c r="Y38" s="548"/>
      <c r="Z38" s="548"/>
      <c r="AA38" s="548">
        <f t="shared" si="10"/>
        <v>-110</v>
      </c>
      <c r="AB38" s="548"/>
      <c r="AC38" s="548"/>
      <c r="AD38" s="548"/>
    </row>
    <row r="39" spans="1:30" hidden="1">
      <c r="A39" s="416"/>
      <c r="B39" s="483" t="s">
        <v>92</v>
      </c>
      <c r="C39" s="478">
        <f t="shared" si="1"/>
        <v>942</v>
      </c>
      <c r="D39" s="482">
        <v>942</v>
      </c>
      <c r="E39" s="482"/>
      <c r="F39" s="482"/>
      <c r="G39" s="478">
        <f t="shared" si="3"/>
        <v>942</v>
      </c>
      <c r="H39" s="482">
        <v>942</v>
      </c>
      <c r="I39" s="482"/>
      <c r="J39" s="519"/>
      <c r="K39" s="478">
        <f t="shared" si="4"/>
        <v>896</v>
      </c>
      <c r="L39" s="485">
        <v>896</v>
      </c>
      <c r="M39" s="485"/>
      <c r="N39" s="484"/>
      <c r="O39" s="478">
        <f t="shared" si="6"/>
        <v>886</v>
      </c>
      <c r="P39" s="485">
        <v>886</v>
      </c>
      <c r="Q39" s="485"/>
      <c r="R39" s="478"/>
      <c r="S39" s="548">
        <f t="shared" si="8"/>
        <v>-10</v>
      </c>
      <c r="T39" s="548"/>
      <c r="U39" s="548"/>
      <c r="V39" s="548"/>
      <c r="W39" s="548">
        <f t="shared" si="9"/>
        <v>-56</v>
      </c>
      <c r="X39" s="548"/>
      <c r="Y39" s="548"/>
      <c r="Z39" s="548"/>
      <c r="AA39" s="548">
        <f t="shared" si="10"/>
        <v>-56</v>
      </c>
      <c r="AB39" s="548"/>
      <c r="AC39" s="548"/>
      <c r="AD39" s="548"/>
    </row>
    <row r="40" spans="1:30" hidden="1">
      <c r="A40" s="416"/>
      <c r="B40" s="483" t="s">
        <v>94</v>
      </c>
      <c r="C40" s="478">
        <f t="shared" si="1"/>
        <v>965</v>
      </c>
      <c r="D40" s="482">
        <v>965</v>
      </c>
      <c r="E40" s="482"/>
      <c r="F40" s="482"/>
      <c r="G40" s="478">
        <f t="shared" si="3"/>
        <v>985</v>
      </c>
      <c r="H40" s="482">
        <v>985</v>
      </c>
      <c r="I40" s="482"/>
      <c r="J40" s="519"/>
      <c r="K40" s="478">
        <f t="shared" si="4"/>
        <v>854</v>
      </c>
      <c r="L40" s="485">
        <v>854</v>
      </c>
      <c r="M40" s="485"/>
      <c r="N40" s="484"/>
      <c r="O40" s="478">
        <f t="shared" si="6"/>
        <v>844</v>
      </c>
      <c r="P40" s="485">
        <v>844</v>
      </c>
      <c r="Q40" s="485"/>
      <c r="R40" s="478"/>
      <c r="S40" s="548">
        <f t="shared" si="8"/>
        <v>-10</v>
      </c>
      <c r="T40" s="548"/>
      <c r="U40" s="548"/>
      <c r="V40" s="548"/>
      <c r="W40" s="548">
        <f t="shared" si="9"/>
        <v>-141</v>
      </c>
      <c r="X40" s="548"/>
      <c r="Y40" s="548"/>
      <c r="Z40" s="548"/>
      <c r="AA40" s="548">
        <f t="shared" si="10"/>
        <v>-121</v>
      </c>
      <c r="AB40" s="548"/>
      <c r="AC40" s="548"/>
      <c r="AD40" s="548"/>
    </row>
    <row r="41" spans="1:30" hidden="1">
      <c r="A41" s="416"/>
      <c r="B41" s="483" t="s">
        <v>82</v>
      </c>
      <c r="C41" s="478">
        <f t="shared" si="1"/>
        <v>952</v>
      </c>
      <c r="D41" s="482">
        <v>952</v>
      </c>
      <c r="E41" s="482"/>
      <c r="F41" s="482"/>
      <c r="G41" s="478">
        <f t="shared" si="3"/>
        <v>1183</v>
      </c>
      <c r="H41" s="482">
        <v>1183</v>
      </c>
      <c r="I41" s="482"/>
      <c r="J41" s="519"/>
      <c r="K41" s="478">
        <f t="shared" si="4"/>
        <v>990</v>
      </c>
      <c r="L41" s="485">
        <v>990</v>
      </c>
      <c r="M41" s="485"/>
      <c r="N41" s="484"/>
      <c r="O41" s="478">
        <f t="shared" si="6"/>
        <v>980</v>
      </c>
      <c r="P41" s="485">
        <v>980</v>
      </c>
      <c r="Q41" s="485"/>
      <c r="R41" s="478"/>
      <c r="S41" s="548">
        <f t="shared" si="8"/>
        <v>-10</v>
      </c>
      <c r="T41" s="548"/>
      <c r="U41" s="548"/>
      <c r="V41" s="548"/>
      <c r="W41" s="548">
        <f t="shared" si="9"/>
        <v>-203</v>
      </c>
      <c r="X41" s="548"/>
      <c r="Y41" s="548"/>
      <c r="Z41" s="548"/>
      <c r="AA41" s="548">
        <f t="shared" si="10"/>
        <v>28</v>
      </c>
      <c r="AB41" s="548"/>
      <c r="AC41" s="548"/>
      <c r="AD41" s="548"/>
    </row>
    <row r="42" spans="1:30" hidden="1">
      <c r="A42" s="416"/>
      <c r="B42" s="483" t="s">
        <v>84</v>
      </c>
      <c r="C42" s="478">
        <f t="shared" si="1"/>
        <v>932</v>
      </c>
      <c r="D42" s="482">
        <v>932</v>
      </c>
      <c r="E42" s="482"/>
      <c r="F42" s="482"/>
      <c r="G42" s="478">
        <f t="shared" si="3"/>
        <v>917</v>
      </c>
      <c r="H42" s="482">
        <v>917</v>
      </c>
      <c r="I42" s="482"/>
      <c r="J42" s="519"/>
      <c r="K42" s="478">
        <f t="shared" si="4"/>
        <v>834</v>
      </c>
      <c r="L42" s="485">
        <v>834</v>
      </c>
      <c r="M42" s="485"/>
      <c r="N42" s="484"/>
      <c r="O42" s="478">
        <f t="shared" si="6"/>
        <v>827</v>
      </c>
      <c r="P42" s="485">
        <v>827</v>
      </c>
      <c r="Q42" s="485"/>
      <c r="R42" s="478"/>
      <c r="S42" s="548">
        <f t="shared" si="8"/>
        <v>-7</v>
      </c>
      <c r="T42" s="548"/>
      <c r="U42" s="548"/>
      <c r="V42" s="548"/>
      <c r="W42" s="548">
        <f t="shared" si="9"/>
        <v>-90</v>
      </c>
      <c r="X42" s="548"/>
      <c r="Y42" s="548"/>
      <c r="Z42" s="548"/>
      <c r="AA42" s="548">
        <f t="shared" si="10"/>
        <v>-105</v>
      </c>
      <c r="AB42" s="548"/>
      <c r="AC42" s="548"/>
      <c r="AD42" s="548"/>
    </row>
    <row r="43" spans="1:30" hidden="1">
      <c r="A43" s="416"/>
      <c r="B43" s="483" t="s">
        <v>93</v>
      </c>
      <c r="C43" s="478">
        <f t="shared" si="1"/>
        <v>729</v>
      </c>
      <c r="D43" s="482">
        <v>729</v>
      </c>
      <c r="E43" s="482"/>
      <c r="F43" s="482"/>
      <c r="G43" s="478">
        <f t="shared" si="3"/>
        <v>704</v>
      </c>
      <c r="H43" s="482">
        <v>704</v>
      </c>
      <c r="I43" s="482"/>
      <c r="J43" s="519"/>
      <c r="K43" s="478">
        <f t="shared" si="4"/>
        <v>656</v>
      </c>
      <c r="L43" s="485">
        <v>656</v>
      </c>
      <c r="M43" s="485"/>
      <c r="N43" s="484"/>
      <c r="O43" s="478">
        <f t="shared" si="6"/>
        <v>637</v>
      </c>
      <c r="P43" s="485">
        <v>637</v>
      </c>
      <c r="Q43" s="485"/>
      <c r="R43" s="478"/>
      <c r="S43" s="548">
        <f t="shared" si="8"/>
        <v>-19</v>
      </c>
      <c r="T43" s="548"/>
      <c r="U43" s="548"/>
      <c r="V43" s="548"/>
      <c r="W43" s="548">
        <f t="shared" si="9"/>
        <v>-67</v>
      </c>
      <c r="X43" s="548"/>
      <c r="Y43" s="548"/>
      <c r="Z43" s="548"/>
      <c r="AA43" s="548">
        <f t="shared" si="10"/>
        <v>-92</v>
      </c>
      <c r="AB43" s="548"/>
      <c r="AC43" s="548"/>
      <c r="AD43" s="548"/>
    </row>
    <row r="44" spans="1:30" hidden="1">
      <c r="A44" s="416"/>
      <c r="B44" s="483" t="s">
        <v>89</v>
      </c>
      <c r="C44" s="478">
        <f t="shared" si="1"/>
        <v>820</v>
      </c>
      <c r="D44" s="482">
        <v>820</v>
      </c>
      <c r="E44" s="482"/>
      <c r="F44" s="482"/>
      <c r="G44" s="478">
        <f t="shared" si="3"/>
        <v>820</v>
      </c>
      <c r="H44" s="482">
        <v>820</v>
      </c>
      <c r="I44" s="482"/>
      <c r="J44" s="519"/>
      <c r="K44" s="478">
        <f t="shared" si="4"/>
        <v>765</v>
      </c>
      <c r="L44" s="485">
        <v>765</v>
      </c>
      <c r="M44" s="485"/>
      <c r="N44" s="484"/>
      <c r="O44" s="478">
        <f t="shared" si="6"/>
        <v>765</v>
      </c>
      <c r="P44" s="485">
        <v>765</v>
      </c>
      <c r="Q44" s="485"/>
      <c r="R44" s="478"/>
      <c r="S44" s="548">
        <f t="shared" si="8"/>
        <v>0</v>
      </c>
      <c r="T44" s="548"/>
      <c r="U44" s="548"/>
      <c r="V44" s="548"/>
      <c r="W44" s="548">
        <f t="shared" si="9"/>
        <v>-55</v>
      </c>
      <c r="X44" s="548"/>
      <c r="Y44" s="548"/>
      <c r="Z44" s="548"/>
      <c r="AA44" s="548">
        <f t="shared" si="10"/>
        <v>-55</v>
      </c>
      <c r="AB44" s="548"/>
      <c r="AC44" s="548"/>
      <c r="AD44" s="548"/>
    </row>
    <row r="45" spans="1:30">
      <c r="A45" s="416">
        <v>6</v>
      </c>
      <c r="B45" s="483" t="s">
        <v>41</v>
      </c>
      <c r="C45" s="478">
        <f t="shared" si="1"/>
        <v>3963</v>
      </c>
      <c r="D45" s="482">
        <f t="shared" ref="D45:L45" si="16">SUM(D46:D57)</f>
        <v>3963</v>
      </c>
      <c r="E45" s="482">
        <f t="shared" si="16"/>
        <v>0</v>
      </c>
      <c r="F45" s="482">
        <f t="shared" si="16"/>
        <v>0</v>
      </c>
      <c r="G45" s="478">
        <f t="shared" si="3"/>
        <v>4145</v>
      </c>
      <c r="H45" s="482">
        <f t="shared" si="16"/>
        <v>4145</v>
      </c>
      <c r="I45" s="482"/>
      <c r="J45" s="519"/>
      <c r="K45" s="478">
        <f t="shared" si="4"/>
        <v>4407</v>
      </c>
      <c r="L45" s="482">
        <f t="shared" si="16"/>
        <v>4407</v>
      </c>
      <c r="M45" s="482"/>
      <c r="N45" s="480"/>
      <c r="O45" s="478">
        <f t="shared" si="6"/>
        <v>4702</v>
      </c>
      <c r="P45" s="482">
        <f t="shared" ref="P45:R45" si="17">SUM(P46:P57)</f>
        <v>4702</v>
      </c>
      <c r="Q45" s="482">
        <f t="shared" si="17"/>
        <v>0</v>
      </c>
      <c r="R45" s="482">
        <f t="shared" si="17"/>
        <v>0</v>
      </c>
      <c r="S45" s="548">
        <f t="shared" si="8"/>
        <v>295</v>
      </c>
      <c r="T45" s="548"/>
      <c r="U45" s="548"/>
      <c r="V45" s="548"/>
      <c r="W45" s="548">
        <f t="shared" si="9"/>
        <v>557</v>
      </c>
      <c r="X45" s="548"/>
      <c r="Y45" s="548"/>
      <c r="Z45" s="548"/>
      <c r="AA45" s="548">
        <f t="shared" si="10"/>
        <v>739</v>
      </c>
      <c r="AB45" s="548"/>
      <c r="AC45" s="548"/>
      <c r="AD45" s="548"/>
    </row>
    <row r="46" spans="1:30" hidden="1">
      <c r="A46" s="416"/>
      <c r="B46" s="483" t="s">
        <v>87</v>
      </c>
      <c r="C46" s="478">
        <f t="shared" si="1"/>
        <v>390</v>
      </c>
      <c r="D46" s="482">
        <v>390</v>
      </c>
      <c r="E46" s="513"/>
      <c r="F46" s="513"/>
      <c r="G46" s="478">
        <f t="shared" si="3"/>
        <v>359</v>
      </c>
      <c r="H46" s="513">
        <v>359</v>
      </c>
      <c r="I46" s="513"/>
      <c r="J46" s="550"/>
      <c r="K46" s="478">
        <f t="shared" si="4"/>
        <v>405</v>
      </c>
      <c r="L46" s="513">
        <v>405</v>
      </c>
      <c r="M46" s="513"/>
      <c r="N46" s="487"/>
      <c r="O46" s="478">
        <f t="shared" si="6"/>
        <v>428</v>
      </c>
      <c r="P46" s="513">
        <v>428</v>
      </c>
      <c r="Q46" s="513"/>
      <c r="R46" s="513"/>
      <c r="S46" s="548">
        <f t="shared" si="8"/>
        <v>23</v>
      </c>
      <c r="T46" s="548"/>
      <c r="U46" s="548"/>
      <c r="V46" s="548"/>
      <c r="W46" s="548">
        <f t="shared" si="9"/>
        <v>69</v>
      </c>
      <c r="X46" s="548"/>
      <c r="Y46" s="548"/>
      <c r="Z46" s="548"/>
      <c r="AA46" s="548">
        <f t="shared" si="10"/>
        <v>38</v>
      </c>
      <c r="AB46" s="548"/>
      <c r="AC46" s="548"/>
      <c r="AD46" s="548"/>
    </row>
    <row r="47" spans="1:30" hidden="1">
      <c r="A47" s="416"/>
      <c r="B47" s="483" t="s">
        <v>80</v>
      </c>
      <c r="C47" s="478">
        <f t="shared" si="1"/>
        <v>170</v>
      </c>
      <c r="D47" s="482">
        <v>170</v>
      </c>
      <c r="E47" s="482"/>
      <c r="F47" s="482"/>
      <c r="G47" s="478">
        <f t="shared" si="3"/>
        <v>178</v>
      </c>
      <c r="H47" s="482">
        <v>178</v>
      </c>
      <c r="I47" s="482"/>
      <c r="J47" s="519"/>
      <c r="K47" s="478">
        <f t="shared" si="4"/>
        <v>196</v>
      </c>
      <c r="L47" s="485">
        <v>196</v>
      </c>
      <c r="M47" s="485"/>
      <c r="N47" s="484"/>
      <c r="O47" s="478">
        <f t="shared" si="6"/>
        <v>211</v>
      </c>
      <c r="P47" s="485">
        <v>211</v>
      </c>
      <c r="Q47" s="485"/>
      <c r="R47" s="485"/>
      <c r="S47" s="548">
        <f t="shared" si="8"/>
        <v>15</v>
      </c>
      <c r="T47" s="548"/>
      <c r="U47" s="548"/>
      <c r="V47" s="548"/>
      <c r="W47" s="548">
        <f t="shared" si="9"/>
        <v>33</v>
      </c>
      <c r="X47" s="548"/>
      <c r="Y47" s="548"/>
      <c r="Z47" s="548"/>
      <c r="AA47" s="548">
        <f t="shared" si="10"/>
        <v>41</v>
      </c>
      <c r="AB47" s="548"/>
      <c r="AC47" s="548"/>
      <c r="AD47" s="548"/>
    </row>
    <row r="48" spans="1:30" hidden="1">
      <c r="A48" s="416"/>
      <c r="B48" s="483" t="s">
        <v>85</v>
      </c>
      <c r="C48" s="478">
        <f t="shared" si="1"/>
        <v>270</v>
      </c>
      <c r="D48" s="482">
        <v>270</v>
      </c>
      <c r="E48" s="482"/>
      <c r="F48" s="482"/>
      <c r="G48" s="478">
        <f t="shared" si="3"/>
        <v>291</v>
      </c>
      <c r="H48" s="482">
        <v>291</v>
      </c>
      <c r="I48" s="482"/>
      <c r="J48" s="519"/>
      <c r="K48" s="478">
        <f t="shared" si="4"/>
        <v>298</v>
      </c>
      <c r="L48" s="485">
        <v>298</v>
      </c>
      <c r="M48" s="485"/>
      <c r="N48" s="484"/>
      <c r="O48" s="478">
        <f t="shared" si="6"/>
        <v>319</v>
      </c>
      <c r="P48" s="485">
        <v>319</v>
      </c>
      <c r="Q48" s="485"/>
      <c r="R48" s="485"/>
      <c r="S48" s="548">
        <f t="shared" si="8"/>
        <v>21</v>
      </c>
      <c r="T48" s="548"/>
      <c r="U48" s="548"/>
      <c r="V48" s="548"/>
      <c r="W48" s="548">
        <f t="shared" si="9"/>
        <v>28</v>
      </c>
      <c r="X48" s="548"/>
      <c r="Y48" s="548"/>
      <c r="Z48" s="548"/>
      <c r="AA48" s="548">
        <f t="shared" si="10"/>
        <v>49</v>
      </c>
      <c r="AB48" s="548"/>
      <c r="AC48" s="548"/>
      <c r="AD48" s="548"/>
    </row>
    <row r="49" spans="1:30" hidden="1">
      <c r="A49" s="416"/>
      <c r="B49" s="483" t="s">
        <v>88</v>
      </c>
      <c r="C49" s="478">
        <f t="shared" si="1"/>
        <v>266</v>
      </c>
      <c r="D49" s="513">
        <v>266</v>
      </c>
      <c r="E49" s="513"/>
      <c r="F49" s="513"/>
      <c r="G49" s="478">
        <f t="shared" si="3"/>
        <v>304</v>
      </c>
      <c r="H49" s="513">
        <v>304</v>
      </c>
      <c r="I49" s="513"/>
      <c r="J49" s="550"/>
      <c r="K49" s="478">
        <f t="shared" si="4"/>
        <v>293</v>
      </c>
      <c r="L49" s="513">
        <v>293</v>
      </c>
      <c r="M49" s="513"/>
      <c r="N49" s="487"/>
      <c r="O49" s="478">
        <f t="shared" si="6"/>
        <v>316</v>
      </c>
      <c r="P49" s="513">
        <v>316</v>
      </c>
      <c r="Q49" s="513"/>
      <c r="R49" s="513"/>
      <c r="S49" s="548">
        <f t="shared" si="8"/>
        <v>23</v>
      </c>
      <c r="T49" s="548"/>
      <c r="U49" s="548"/>
      <c r="V49" s="548"/>
      <c r="W49" s="548">
        <f t="shared" si="9"/>
        <v>12</v>
      </c>
      <c r="X49" s="548"/>
      <c r="Y49" s="548"/>
      <c r="Z49" s="548"/>
      <c r="AA49" s="548">
        <f t="shared" si="10"/>
        <v>50</v>
      </c>
      <c r="AB49" s="548"/>
      <c r="AC49" s="548"/>
      <c r="AD49" s="548"/>
    </row>
    <row r="50" spans="1:30" hidden="1">
      <c r="A50" s="416"/>
      <c r="B50" s="483" t="s">
        <v>513</v>
      </c>
      <c r="C50" s="478">
        <f t="shared" si="1"/>
        <v>340</v>
      </c>
      <c r="D50" s="482">
        <v>340</v>
      </c>
      <c r="E50" s="482"/>
      <c r="F50" s="482"/>
      <c r="G50" s="478">
        <f t="shared" si="3"/>
        <v>338</v>
      </c>
      <c r="H50" s="482">
        <v>338</v>
      </c>
      <c r="I50" s="482"/>
      <c r="J50" s="519"/>
      <c r="K50" s="478">
        <f t="shared" si="4"/>
        <v>349</v>
      </c>
      <c r="L50" s="485">
        <v>349</v>
      </c>
      <c r="M50" s="485"/>
      <c r="N50" s="484"/>
      <c r="O50" s="478">
        <f t="shared" si="6"/>
        <v>397</v>
      </c>
      <c r="P50" s="485">
        <v>397</v>
      </c>
      <c r="Q50" s="485"/>
      <c r="R50" s="485"/>
      <c r="S50" s="548">
        <f t="shared" si="8"/>
        <v>48</v>
      </c>
      <c r="T50" s="548"/>
      <c r="U50" s="548"/>
      <c r="V50" s="548"/>
      <c r="W50" s="548">
        <f t="shared" si="9"/>
        <v>59</v>
      </c>
      <c r="X50" s="548"/>
      <c r="Y50" s="548"/>
      <c r="Z50" s="548"/>
      <c r="AA50" s="548">
        <f t="shared" si="10"/>
        <v>57</v>
      </c>
      <c r="AB50" s="548"/>
      <c r="AC50" s="548"/>
      <c r="AD50" s="548"/>
    </row>
    <row r="51" spans="1:30" hidden="1">
      <c r="A51" s="416"/>
      <c r="B51" s="483" t="s">
        <v>90</v>
      </c>
      <c r="C51" s="478">
        <f t="shared" si="1"/>
        <v>287</v>
      </c>
      <c r="D51" s="482">
        <v>287</v>
      </c>
      <c r="E51" s="482"/>
      <c r="F51" s="482"/>
      <c r="G51" s="478">
        <f t="shared" si="3"/>
        <v>307</v>
      </c>
      <c r="H51" s="482">
        <v>307</v>
      </c>
      <c r="I51" s="482"/>
      <c r="J51" s="519"/>
      <c r="K51" s="478">
        <f t="shared" si="4"/>
        <v>320</v>
      </c>
      <c r="L51" s="485">
        <v>320</v>
      </c>
      <c r="M51" s="485"/>
      <c r="N51" s="484"/>
      <c r="O51" s="478">
        <f t="shared" si="6"/>
        <v>352</v>
      </c>
      <c r="P51" s="485">
        <v>352</v>
      </c>
      <c r="Q51" s="485"/>
      <c r="R51" s="485"/>
      <c r="S51" s="548">
        <f t="shared" si="8"/>
        <v>32</v>
      </c>
      <c r="T51" s="548"/>
      <c r="U51" s="548"/>
      <c r="V51" s="548"/>
      <c r="W51" s="548">
        <f t="shared" si="9"/>
        <v>45</v>
      </c>
      <c r="X51" s="548"/>
      <c r="Y51" s="548"/>
      <c r="Z51" s="548"/>
      <c r="AA51" s="548">
        <f t="shared" si="10"/>
        <v>65</v>
      </c>
      <c r="AB51" s="548"/>
      <c r="AC51" s="548"/>
      <c r="AD51" s="548"/>
    </row>
    <row r="52" spans="1:30" hidden="1">
      <c r="A52" s="416"/>
      <c r="B52" s="483" t="s">
        <v>92</v>
      </c>
      <c r="C52" s="478">
        <f t="shared" si="1"/>
        <v>332</v>
      </c>
      <c r="D52" s="482">
        <v>332</v>
      </c>
      <c r="E52" s="482"/>
      <c r="F52" s="482"/>
      <c r="G52" s="478">
        <f t="shared" si="3"/>
        <v>340</v>
      </c>
      <c r="H52" s="482">
        <v>340</v>
      </c>
      <c r="I52" s="482"/>
      <c r="J52" s="519"/>
      <c r="K52" s="478">
        <f t="shared" si="4"/>
        <v>356</v>
      </c>
      <c r="L52" s="485">
        <v>356</v>
      </c>
      <c r="M52" s="485"/>
      <c r="N52" s="484"/>
      <c r="O52" s="478">
        <f t="shared" si="6"/>
        <v>389</v>
      </c>
      <c r="P52" s="485">
        <v>389</v>
      </c>
      <c r="Q52" s="485"/>
      <c r="R52" s="485"/>
      <c r="S52" s="548">
        <f t="shared" si="8"/>
        <v>33</v>
      </c>
      <c r="T52" s="548"/>
      <c r="U52" s="548"/>
      <c r="V52" s="548"/>
      <c r="W52" s="548">
        <f t="shared" si="9"/>
        <v>49</v>
      </c>
      <c r="X52" s="548"/>
      <c r="Y52" s="548"/>
      <c r="Z52" s="548"/>
      <c r="AA52" s="548">
        <f t="shared" si="10"/>
        <v>57</v>
      </c>
      <c r="AB52" s="548"/>
      <c r="AC52" s="548"/>
      <c r="AD52" s="548"/>
    </row>
    <row r="53" spans="1:30" hidden="1">
      <c r="A53" s="416"/>
      <c r="B53" s="483" t="s">
        <v>94</v>
      </c>
      <c r="C53" s="478">
        <f t="shared" si="1"/>
        <v>460</v>
      </c>
      <c r="D53" s="482">
        <v>460</v>
      </c>
      <c r="E53" s="482"/>
      <c r="F53" s="482"/>
      <c r="G53" s="478">
        <f t="shared" si="3"/>
        <v>499</v>
      </c>
      <c r="H53" s="482">
        <v>499</v>
      </c>
      <c r="I53" s="482"/>
      <c r="J53" s="519"/>
      <c r="K53" s="478">
        <f t="shared" si="4"/>
        <v>509</v>
      </c>
      <c r="L53" s="485">
        <v>509</v>
      </c>
      <c r="M53" s="485"/>
      <c r="N53" s="484"/>
      <c r="O53" s="478">
        <f t="shared" si="6"/>
        <v>542</v>
      </c>
      <c r="P53" s="485">
        <v>542</v>
      </c>
      <c r="Q53" s="485"/>
      <c r="R53" s="485"/>
      <c r="S53" s="548">
        <f t="shared" si="8"/>
        <v>33</v>
      </c>
      <c r="T53" s="548"/>
      <c r="U53" s="548"/>
      <c r="V53" s="548"/>
      <c r="W53" s="548">
        <f t="shared" si="9"/>
        <v>43</v>
      </c>
      <c r="X53" s="548"/>
      <c r="Y53" s="548"/>
      <c r="Z53" s="548"/>
      <c r="AA53" s="548">
        <f t="shared" si="10"/>
        <v>82</v>
      </c>
      <c r="AB53" s="548"/>
      <c r="AC53" s="548"/>
      <c r="AD53" s="548"/>
    </row>
    <row r="54" spans="1:30" hidden="1">
      <c r="A54" s="416"/>
      <c r="B54" s="483" t="s">
        <v>82</v>
      </c>
      <c r="C54" s="478">
        <f t="shared" si="1"/>
        <v>534</v>
      </c>
      <c r="D54" s="482">
        <v>534</v>
      </c>
      <c r="E54" s="478"/>
      <c r="F54" s="478"/>
      <c r="G54" s="478">
        <f t="shared" si="3"/>
        <v>550</v>
      </c>
      <c r="H54" s="482">
        <v>550</v>
      </c>
      <c r="I54" s="482"/>
      <c r="J54" s="519"/>
      <c r="K54" s="478">
        <f t="shared" si="4"/>
        <v>591</v>
      </c>
      <c r="L54" s="485">
        <v>591</v>
      </c>
      <c r="M54" s="485"/>
      <c r="N54" s="484"/>
      <c r="O54" s="478">
        <f t="shared" si="6"/>
        <v>622</v>
      </c>
      <c r="P54" s="485">
        <v>622</v>
      </c>
      <c r="Q54" s="485"/>
      <c r="R54" s="485"/>
      <c r="S54" s="548">
        <f t="shared" si="8"/>
        <v>31</v>
      </c>
      <c r="T54" s="548"/>
      <c r="U54" s="548"/>
      <c r="V54" s="548"/>
      <c r="W54" s="548">
        <f t="shared" si="9"/>
        <v>72</v>
      </c>
      <c r="X54" s="548"/>
      <c r="Y54" s="548"/>
      <c r="Z54" s="548"/>
      <c r="AA54" s="548">
        <f t="shared" si="10"/>
        <v>88</v>
      </c>
      <c r="AB54" s="548"/>
      <c r="AC54" s="548"/>
      <c r="AD54" s="548"/>
    </row>
    <row r="55" spans="1:30" hidden="1">
      <c r="A55" s="416"/>
      <c r="B55" s="483" t="s">
        <v>84</v>
      </c>
      <c r="C55" s="478">
        <f t="shared" si="1"/>
        <v>328</v>
      </c>
      <c r="D55" s="482">
        <v>328</v>
      </c>
      <c r="E55" s="482"/>
      <c r="F55" s="482"/>
      <c r="G55" s="478">
        <f t="shared" si="3"/>
        <v>352</v>
      </c>
      <c r="H55" s="482">
        <v>352</v>
      </c>
      <c r="I55" s="482"/>
      <c r="J55" s="519"/>
      <c r="K55" s="478">
        <f t="shared" si="4"/>
        <v>387</v>
      </c>
      <c r="L55" s="485">
        <v>387</v>
      </c>
      <c r="M55" s="485"/>
      <c r="N55" s="484"/>
      <c r="O55" s="478">
        <f t="shared" si="6"/>
        <v>408</v>
      </c>
      <c r="P55" s="485">
        <v>408</v>
      </c>
      <c r="Q55" s="485"/>
      <c r="R55" s="485"/>
      <c r="S55" s="548">
        <f t="shared" si="8"/>
        <v>21</v>
      </c>
      <c r="T55" s="548"/>
      <c r="U55" s="548"/>
      <c r="V55" s="548"/>
      <c r="W55" s="548">
        <f t="shared" si="9"/>
        <v>56</v>
      </c>
      <c r="X55" s="548"/>
      <c r="Y55" s="548"/>
      <c r="Z55" s="548"/>
      <c r="AA55" s="548">
        <f t="shared" si="10"/>
        <v>80</v>
      </c>
      <c r="AB55" s="548"/>
      <c r="AC55" s="548"/>
      <c r="AD55" s="548"/>
    </row>
    <row r="56" spans="1:30" hidden="1">
      <c r="A56" s="416"/>
      <c r="B56" s="483" t="s">
        <v>93</v>
      </c>
      <c r="C56" s="478">
        <f t="shared" si="1"/>
        <v>276</v>
      </c>
      <c r="D56" s="482">
        <v>276</v>
      </c>
      <c r="E56" s="482"/>
      <c r="F56" s="482"/>
      <c r="G56" s="478">
        <f t="shared" si="3"/>
        <v>317</v>
      </c>
      <c r="H56" s="482">
        <v>317</v>
      </c>
      <c r="I56" s="482"/>
      <c r="J56" s="519"/>
      <c r="K56" s="478">
        <f t="shared" si="4"/>
        <v>349</v>
      </c>
      <c r="L56" s="485">
        <v>349</v>
      </c>
      <c r="M56" s="485"/>
      <c r="N56" s="484"/>
      <c r="O56" s="478">
        <f t="shared" si="6"/>
        <v>364</v>
      </c>
      <c r="P56" s="485">
        <v>364</v>
      </c>
      <c r="Q56" s="485"/>
      <c r="R56" s="485"/>
      <c r="S56" s="548">
        <f t="shared" si="8"/>
        <v>15</v>
      </c>
      <c r="T56" s="548"/>
      <c r="U56" s="548"/>
      <c r="V56" s="548"/>
      <c r="W56" s="548">
        <f t="shared" si="9"/>
        <v>47</v>
      </c>
      <c r="X56" s="548"/>
      <c r="Y56" s="548"/>
      <c r="Z56" s="548"/>
      <c r="AA56" s="548">
        <f t="shared" si="10"/>
        <v>88</v>
      </c>
      <c r="AB56" s="548"/>
      <c r="AC56" s="548"/>
      <c r="AD56" s="548"/>
    </row>
    <row r="57" spans="1:30" hidden="1">
      <c r="A57" s="416"/>
      <c r="B57" s="483" t="s">
        <v>89</v>
      </c>
      <c r="C57" s="478">
        <f t="shared" si="1"/>
        <v>310</v>
      </c>
      <c r="D57" s="482">
        <v>310</v>
      </c>
      <c r="E57" s="482"/>
      <c r="F57" s="482"/>
      <c r="G57" s="478">
        <f t="shared" si="3"/>
        <v>310</v>
      </c>
      <c r="H57" s="482">
        <v>310</v>
      </c>
      <c r="I57" s="482"/>
      <c r="J57" s="519"/>
      <c r="K57" s="478">
        <f t="shared" si="4"/>
        <v>354</v>
      </c>
      <c r="L57" s="485">
        <v>354</v>
      </c>
      <c r="M57" s="485"/>
      <c r="N57" s="484"/>
      <c r="O57" s="478">
        <f t="shared" si="6"/>
        <v>354</v>
      </c>
      <c r="P57" s="485">
        <v>354</v>
      </c>
      <c r="Q57" s="485"/>
      <c r="R57" s="485"/>
      <c r="S57" s="548">
        <f t="shared" si="8"/>
        <v>0</v>
      </c>
      <c r="T57" s="548"/>
      <c r="U57" s="548"/>
      <c r="V57" s="548"/>
      <c r="W57" s="548">
        <f t="shared" si="9"/>
        <v>44</v>
      </c>
      <c r="X57" s="548"/>
      <c r="Y57" s="548"/>
      <c r="Z57" s="548"/>
      <c r="AA57" s="548">
        <f t="shared" si="10"/>
        <v>44</v>
      </c>
      <c r="AB57" s="548"/>
      <c r="AC57" s="548"/>
      <c r="AD57" s="548"/>
    </row>
    <row r="58" spans="1:30">
      <c r="A58" s="416">
        <v>7</v>
      </c>
      <c r="B58" s="483" t="s">
        <v>514</v>
      </c>
      <c r="C58" s="478">
        <f t="shared" si="1"/>
        <v>117</v>
      </c>
      <c r="D58" s="482">
        <f t="shared" ref="D58:L58" si="18">SUM(D59:D60)</f>
        <v>117</v>
      </c>
      <c r="E58" s="482">
        <f t="shared" si="18"/>
        <v>0</v>
      </c>
      <c r="F58" s="482">
        <f t="shared" si="18"/>
        <v>0</v>
      </c>
      <c r="G58" s="478">
        <f t="shared" si="3"/>
        <v>112</v>
      </c>
      <c r="H58" s="482">
        <f t="shared" si="18"/>
        <v>112</v>
      </c>
      <c r="I58" s="482"/>
      <c r="J58" s="519"/>
      <c r="K58" s="478">
        <f t="shared" si="4"/>
        <v>43</v>
      </c>
      <c r="L58" s="482">
        <f t="shared" si="18"/>
        <v>43</v>
      </c>
      <c r="M58" s="482"/>
      <c r="N58" s="480"/>
      <c r="O58" s="478">
        <f t="shared" si="6"/>
        <v>43</v>
      </c>
      <c r="P58" s="482">
        <f t="shared" ref="P58:R58" si="19">SUM(P59:P60)</f>
        <v>43</v>
      </c>
      <c r="Q58" s="482">
        <f t="shared" si="19"/>
        <v>0</v>
      </c>
      <c r="R58" s="482">
        <f t="shared" si="19"/>
        <v>0</v>
      </c>
      <c r="S58" s="548">
        <f t="shared" si="8"/>
        <v>0</v>
      </c>
      <c r="T58" s="548"/>
      <c r="U58" s="548"/>
      <c r="V58" s="548"/>
      <c r="W58" s="548">
        <f t="shared" si="9"/>
        <v>-69</v>
      </c>
      <c r="X58" s="548"/>
      <c r="Y58" s="548"/>
      <c r="Z58" s="548"/>
      <c r="AA58" s="548">
        <f t="shared" si="10"/>
        <v>-74</v>
      </c>
      <c r="AB58" s="548"/>
      <c r="AC58" s="548"/>
      <c r="AD58" s="548"/>
    </row>
    <row r="59" spans="1:30">
      <c r="A59" s="416"/>
      <c r="B59" s="483" t="s">
        <v>515</v>
      </c>
      <c r="C59" s="478">
        <f t="shared" si="1"/>
        <v>76</v>
      </c>
      <c r="D59" s="482">
        <v>76</v>
      </c>
      <c r="E59" s="482"/>
      <c r="F59" s="482"/>
      <c r="G59" s="478">
        <f t="shared" si="3"/>
        <v>69</v>
      </c>
      <c r="H59" s="482">
        <v>69</v>
      </c>
      <c r="I59" s="482"/>
      <c r="J59" s="519"/>
      <c r="K59" s="478">
        <f t="shared" si="4"/>
        <v>0</v>
      </c>
      <c r="L59" s="485"/>
      <c r="M59" s="485"/>
      <c r="N59" s="484"/>
      <c r="O59" s="478">
        <f t="shared" si="6"/>
        <v>0</v>
      </c>
      <c r="P59" s="485"/>
      <c r="Q59" s="485"/>
      <c r="R59" s="485"/>
      <c r="S59" s="548">
        <f t="shared" si="8"/>
        <v>0</v>
      </c>
      <c r="T59" s="548"/>
      <c r="U59" s="548"/>
      <c r="V59" s="548"/>
      <c r="W59" s="548">
        <f t="shared" si="9"/>
        <v>-69</v>
      </c>
      <c r="X59" s="548"/>
      <c r="Y59" s="548"/>
      <c r="Z59" s="548"/>
      <c r="AA59" s="548">
        <f t="shared" si="10"/>
        <v>-76</v>
      </c>
      <c r="AB59" s="548"/>
      <c r="AC59" s="548"/>
      <c r="AD59" s="548"/>
    </row>
    <row r="60" spans="1:30">
      <c r="A60" s="416"/>
      <c r="B60" s="488" t="s">
        <v>37</v>
      </c>
      <c r="C60" s="478">
        <f t="shared" si="1"/>
        <v>41</v>
      </c>
      <c r="D60" s="482">
        <v>41</v>
      </c>
      <c r="E60" s="482"/>
      <c r="F60" s="482"/>
      <c r="G60" s="478">
        <f t="shared" si="3"/>
        <v>43</v>
      </c>
      <c r="H60" s="482">
        <v>43</v>
      </c>
      <c r="I60" s="482"/>
      <c r="J60" s="519"/>
      <c r="K60" s="478">
        <f t="shared" si="4"/>
        <v>43</v>
      </c>
      <c r="L60" s="485">
        <v>43</v>
      </c>
      <c r="M60" s="485"/>
      <c r="N60" s="484"/>
      <c r="O60" s="478">
        <f t="shared" si="6"/>
        <v>43</v>
      </c>
      <c r="P60" s="485">
        <v>43</v>
      </c>
      <c r="Q60" s="485"/>
      <c r="R60" s="485"/>
      <c r="S60" s="548">
        <f t="shared" si="8"/>
        <v>0</v>
      </c>
      <c r="T60" s="548"/>
      <c r="U60" s="548"/>
      <c r="V60" s="548"/>
      <c r="W60" s="548">
        <f t="shared" si="9"/>
        <v>0</v>
      </c>
      <c r="X60" s="548"/>
      <c r="Y60" s="548"/>
      <c r="Z60" s="548"/>
      <c r="AA60" s="548">
        <f t="shared" si="10"/>
        <v>2</v>
      </c>
      <c r="AB60" s="548"/>
      <c r="AC60" s="548"/>
      <c r="AD60" s="548"/>
    </row>
    <row r="61" spans="1:30">
      <c r="A61" s="416">
        <v>8</v>
      </c>
      <c r="B61" s="488" t="s">
        <v>670</v>
      </c>
      <c r="C61" s="523"/>
      <c r="D61" s="507"/>
      <c r="E61" s="507"/>
      <c r="F61" s="507"/>
      <c r="G61" s="523"/>
      <c r="H61" s="507"/>
      <c r="I61" s="507"/>
      <c r="J61" s="551"/>
      <c r="K61" s="523"/>
      <c r="L61" s="538"/>
      <c r="M61" s="538"/>
      <c r="N61" s="524"/>
      <c r="O61" s="523"/>
      <c r="P61" s="538"/>
      <c r="Q61" s="538"/>
      <c r="R61" s="538"/>
      <c r="S61" s="552"/>
      <c r="T61" s="552"/>
      <c r="U61" s="552"/>
      <c r="V61" s="552"/>
      <c r="W61" s="552"/>
      <c r="X61" s="552"/>
      <c r="Y61" s="552"/>
      <c r="Z61" s="552"/>
      <c r="AA61" s="552"/>
      <c r="AB61" s="552"/>
      <c r="AC61" s="552"/>
      <c r="AD61" s="552"/>
    </row>
    <row r="62" spans="1:30" s="86" customFormat="1" hidden="1">
      <c r="A62" s="412"/>
      <c r="B62" s="527" t="s">
        <v>669</v>
      </c>
      <c r="C62" s="553">
        <v>65</v>
      </c>
      <c r="D62" s="553">
        <v>50</v>
      </c>
      <c r="E62" s="553">
        <v>15</v>
      </c>
      <c r="F62" s="553">
        <v>0</v>
      </c>
      <c r="G62" s="553">
        <v>60</v>
      </c>
      <c r="H62" s="553">
        <v>50</v>
      </c>
      <c r="I62" s="553">
        <v>10</v>
      </c>
      <c r="J62" s="553">
        <v>0</v>
      </c>
      <c r="K62" s="553">
        <v>51</v>
      </c>
      <c r="L62" s="553">
        <v>45</v>
      </c>
      <c r="M62" s="553">
        <v>6</v>
      </c>
      <c r="N62" s="553">
        <v>0</v>
      </c>
      <c r="O62" s="553">
        <v>45</v>
      </c>
      <c r="P62" s="553">
        <v>38</v>
      </c>
      <c r="Q62" s="553">
        <v>7</v>
      </c>
      <c r="R62" s="553">
        <v>0</v>
      </c>
      <c r="S62" s="553" t="s">
        <v>671</v>
      </c>
      <c r="T62" s="553" t="s">
        <v>671</v>
      </c>
      <c r="U62" s="553"/>
      <c r="V62" s="553"/>
      <c r="W62" s="553" t="s">
        <v>672</v>
      </c>
      <c r="X62" s="553" t="s">
        <v>672</v>
      </c>
      <c r="Y62" s="553"/>
      <c r="Z62" s="553"/>
      <c r="AA62" s="553" t="s">
        <v>672</v>
      </c>
      <c r="AB62" s="553" t="s">
        <v>673</v>
      </c>
      <c r="AC62" s="553"/>
      <c r="AD62" s="553"/>
    </row>
    <row r="63" spans="1:30">
      <c r="A63" s="477" t="s">
        <v>57</v>
      </c>
      <c r="B63" s="502" t="s">
        <v>348</v>
      </c>
      <c r="C63" s="554"/>
      <c r="D63" s="554"/>
      <c r="E63" s="554"/>
      <c r="F63" s="554"/>
      <c r="G63" s="554"/>
      <c r="H63" s="554"/>
      <c r="I63" s="554"/>
      <c r="J63" s="554"/>
      <c r="K63" s="554"/>
      <c r="L63" s="554"/>
      <c r="M63" s="554"/>
      <c r="N63" s="554"/>
      <c r="O63" s="554"/>
      <c r="P63" s="554"/>
      <c r="Q63" s="554"/>
      <c r="R63" s="554"/>
      <c r="S63" s="554"/>
      <c r="T63" s="554"/>
      <c r="U63" s="554"/>
      <c r="V63" s="554"/>
      <c r="W63" s="554"/>
      <c r="X63" s="554"/>
      <c r="Y63" s="554"/>
      <c r="Z63" s="554"/>
      <c r="AA63" s="554"/>
      <c r="AB63" s="554"/>
      <c r="AC63" s="554"/>
      <c r="AD63" s="554"/>
    </row>
    <row r="64" spans="1:30">
      <c r="A64" s="416">
        <v>1</v>
      </c>
      <c r="B64" s="483" t="s">
        <v>516</v>
      </c>
      <c r="C64" s="525">
        <f t="shared" si="1"/>
        <v>0</v>
      </c>
      <c r="D64" s="508"/>
      <c r="E64" s="508"/>
      <c r="F64" s="508"/>
      <c r="G64" s="525">
        <f t="shared" si="3"/>
        <v>0</v>
      </c>
      <c r="H64" s="508"/>
      <c r="I64" s="508"/>
      <c r="J64" s="555"/>
      <c r="K64" s="525">
        <f t="shared" si="4"/>
        <v>0</v>
      </c>
      <c r="L64" s="539"/>
      <c r="M64" s="539"/>
      <c r="N64" s="526"/>
      <c r="O64" s="525">
        <f t="shared" si="6"/>
        <v>0</v>
      </c>
      <c r="P64" s="539"/>
      <c r="Q64" s="539"/>
      <c r="R64" s="539"/>
      <c r="S64" s="556">
        <f t="shared" si="8"/>
        <v>0</v>
      </c>
      <c r="T64" s="556"/>
      <c r="U64" s="556"/>
      <c r="V64" s="556"/>
      <c r="W64" s="556">
        <f t="shared" si="9"/>
        <v>0</v>
      </c>
      <c r="X64" s="556"/>
      <c r="Y64" s="556"/>
      <c r="Z64" s="556"/>
      <c r="AA64" s="556">
        <f t="shared" si="10"/>
        <v>0</v>
      </c>
      <c r="AB64" s="556"/>
      <c r="AC64" s="556"/>
      <c r="AD64" s="556"/>
    </row>
    <row r="65" spans="1:30">
      <c r="A65" s="416">
        <v>2</v>
      </c>
      <c r="B65" s="483" t="s">
        <v>517</v>
      </c>
      <c r="C65" s="478">
        <f t="shared" si="1"/>
        <v>215</v>
      </c>
      <c r="D65" s="482">
        <f t="shared" ref="D65:L65" si="20">SUM(D66:D69)</f>
        <v>215</v>
      </c>
      <c r="E65" s="482">
        <f t="shared" si="20"/>
        <v>0</v>
      </c>
      <c r="F65" s="482">
        <f t="shared" si="20"/>
        <v>0</v>
      </c>
      <c r="G65" s="478">
        <f t="shared" si="3"/>
        <v>140</v>
      </c>
      <c r="H65" s="482">
        <f>SUM(H66:H69)</f>
        <v>140</v>
      </c>
      <c r="I65" s="482"/>
      <c r="J65" s="519"/>
      <c r="K65" s="478">
        <f t="shared" si="4"/>
        <v>106</v>
      </c>
      <c r="L65" s="482">
        <f t="shared" si="20"/>
        <v>106</v>
      </c>
      <c r="M65" s="482"/>
      <c r="N65" s="480"/>
      <c r="O65" s="478">
        <f t="shared" si="6"/>
        <v>106</v>
      </c>
      <c r="P65" s="482">
        <f>SUM(P66:P69)</f>
        <v>82</v>
      </c>
      <c r="Q65" s="482">
        <f>SUM(Q66:Q69)</f>
        <v>24</v>
      </c>
      <c r="R65" s="482">
        <f t="shared" ref="R65" si="21">SUM(R66:R69)</f>
        <v>0</v>
      </c>
      <c r="S65" s="548">
        <f t="shared" si="8"/>
        <v>-24</v>
      </c>
      <c r="T65" s="548"/>
      <c r="U65" s="548"/>
      <c r="V65" s="548"/>
      <c r="W65" s="548">
        <f t="shared" si="9"/>
        <v>-34</v>
      </c>
      <c r="X65" s="548"/>
      <c r="Y65" s="548"/>
      <c r="Z65" s="548"/>
      <c r="AA65" s="548">
        <f t="shared" si="10"/>
        <v>-109</v>
      </c>
      <c r="AB65" s="548"/>
      <c r="AC65" s="548"/>
      <c r="AD65" s="548"/>
    </row>
    <row r="66" spans="1:30">
      <c r="A66" s="416"/>
      <c r="B66" s="483" t="s">
        <v>518</v>
      </c>
      <c r="C66" s="478">
        <f t="shared" si="1"/>
        <v>37</v>
      </c>
      <c r="D66" s="513">
        <v>37</v>
      </c>
      <c r="E66" s="513"/>
      <c r="F66" s="513"/>
      <c r="G66" s="478">
        <f t="shared" si="3"/>
        <v>37</v>
      </c>
      <c r="H66" s="516">
        <v>37</v>
      </c>
      <c r="I66" s="516"/>
      <c r="J66" s="550"/>
      <c r="K66" s="478">
        <f t="shared" si="4"/>
        <v>29</v>
      </c>
      <c r="L66" s="513">
        <v>29</v>
      </c>
      <c r="M66" s="513"/>
      <c r="N66" s="487"/>
      <c r="O66" s="478">
        <f t="shared" si="6"/>
        <v>29</v>
      </c>
      <c r="P66" s="482">
        <v>25</v>
      </c>
      <c r="Q66" s="482">
        <v>4</v>
      </c>
      <c r="R66" s="513"/>
      <c r="S66" s="548">
        <f t="shared" si="8"/>
        <v>-4</v>
      </c>
      <c r="T66" s="548"/>
      <c r="U66" s="548"/>
      <c r="V66" s="548"/>
      <c r="W66" s="548">
        <f t="shared" si="9"/>
        <v>-8</v>
      </c>
      <c r="X66" s="548"/>
      <c r="Y66" s="548"/>
      <c r="Z66" s="548"/>
      <c r="AA66" s="548">
        <f t="shared" si="10"/>
        <v>-8</v>
      </c>
      <c r="AB66" s="548"/>
      <c r="AC66" s="548"/>
      <c r="AD66" s="548"/>
    </row>
    <row r="67" spans="1:30">
      <c r="A67" s="416"/>
      <c r="B67" s="483" t="s">
        <v>519</v>
      </c>
      <c r="C67" s="478">
        <f t="shared" si="1"/>
        <v>54</v>
      </c>
      <c r="D67" s="482">
        <v>54</v>
      </c>
      <c r="E67" s="482"/>
      <c r="F67" s="482"/>
      <c r="G67" s="478">
        <f t="shared" si="3"/>
        <v>54</v>
      </c>
      <c r="H67" s="516">
        <v>54</v>
      </c>
      <c r="I67" s="516"/>
      <c r="J67" s="519"/>
      <c r="K67" s="478">
        <f t="shared" si="4"/>
        <v>38</v>
      </c>
      <c r="L67" s="485">
        <v>38</v>
      </c>
      <c r="M67" s="485"/>
      <c r="N67" s="484"/>
      <c r="O67" s="478">
        <f t="shared" si="6"/>
        <v>39</v>
      </c>
      <c r="P67" s="485">
        <v>28</v>
      </c>
      <c r="Q67" s="485">
        <v>11</v>
      </c>
      <c r="R67" s="485"/>
      <c r="S67" s="548">
        <f t="shared" si="8"/>
        <v>-10</v>
      </c>
      <c r="T67" s="548"/>
      <c r="U67" s="548"/>
      <c r="V67" s="548"/>
      <c r="W67" s="548">
        <f t="shared" si="9"/>
        <v>-15</v>
      </c>
      <c r="X67" s="548"/>
      <c r="Y67" s="548"/>
      <c r="Z67" s="548"/>
      <c r="AA67" s="548">
        <f t="shared" si="10"/>
        <v>-15</v>
      </c>
      <c r="AB67" s="548"/>
      <c r="AC67" s="548"/>
      <c r="AD67" s="548"/>
    </row>
    <row r="68" spans="1:30">
      <c r="A68" s="416"/>
      <c r="B68" s="483" t="s">
        <v>520</v>
      </c>
      <c r="C68" s="478">
        <f t="shared" si="1"/>
        <v>49</v>
      </c>
      <c r="D68" s="482">
        <v>49</v>
      </c>
      <c r="E68" s="482"/>
      <c r="F68" s="482"/>
      <c r="G68" s="478">
        <f t="shared" si="3"/>
        <v>49</v>
      </c>
      <c r="H68" s="482">
        <v>49</v>
      </c>
      <c r="I68" s="516"/>
      <c r="J68" s="519"/>
      <c r="K68" s="478">
        <f t="shared" si="4"/>
        <v>39</v>
      </c>
      <c r="L68" s="485">
        <v>39</v>
      </c>
      <c r="M68" s="485"/>
      <c r="N68" s="484"/>
      <c r="O68" s="478">
        <f t="shared" si="6"/>
        <v>38</v>
      </c>
      <c r="P68" s="485">
        <v>29</v>
      </c>
      <c r="Q68" s="485">
        <v>9</v>
      </c>
      <c r="R68" s="485"/>
      <c r="S68" s="548">
        <f t="shared" si="8"/>
        <v>-10</v>
      </c>
      <c r="T68" s="548"/>
      <c r="U68" s="548"/>
      <c r="V68" s="548"/>
      <c r="W68" s="548">
        <f t="shared" si="9"/>
        <v>-11</v>
      </c>
      <c r="X68" s="548"/>
      <c r="Y68" s="548"/>
      <c r="Z68" s="548"/>
      <c r="AA68" s="548">
        <f t="shared" si="10"/>
        <v>-11</v>
      </c>
      <c r="AB68" s="548"/>
      <c r="AC68" s="548"/>
      <c r="AD68" s="548"/>
    </row>
    <row r="69" spans="1:30" ht="25.5">
      <c r="A69" s="416"/>
      <c r="B69" s="486" t="s">
        <v>646</v>
      </c>
      <c r="C69" s="478">
        <f t="shared" si="1"/>
        <v>75</v>
      </c>
      <c r="D69" s="482">
        <v>75</v>
      </c>
      <c r="E69" s="482"/>
      <c r="F69" s="482"/>
      <c r="G69" s="478">
        <f t="shared" si="3"/>
        <v>0</v>
      </c>
      <c r="H69" s="482"/>
      <c r="I69" s="482"/>
      <c r="J69" s="519"/>
      <c r="K69" s="478">
        <f t="shared" si="4"/>
        <v>0</v>
      </c>
      <c r="L69" s="485"/>
      <c r="M69" s="485"/>
      <c r="N69" s="484"/>
      <c r="O69" s="478"/>
      <c r="P69" s="485"/>
      <c r="Q69" s="485"/>
      <c r="R69" s="485"/>
      <c r="S69" s="548">
        <f t="shared" si="8"/>
        <v>0</v>
      </c>
      <c r="T69" s="548"/>
      <c r="U69" s="548"/>
      <c r="V69" s="548"/>
      <c r="W69" s="548">
        <f t="shared" si="9"/>
        <v>0</v>
      </c>
      <c r="X69" s="548"/>
      <c r="Y69" s="548"/>
      <c r="Z69" s="548"/>
      <c r="AA69" s="548">
        <f t="shared" si="10"/>
        <v>-75</v>
      </c>
      <c r="AB69" s="548"/>
      <c r="AC69" s="548"/>
      <c r="AD69" s="548"/>
    </row>
    <row r="70" spans="1:30">
      <c r="A70" s="416">
        <v>3</v>
      </c>
      <c r="B70" s="483" t="s">
        <v>521</v>
      </c>
      <c r="C70" s="478">
        <f t="shared" si="1"/>
        <v>468</v>
      </c>
      <c r="D70" s="482">
        <f>SUM(D71:D73)</f>
        <v>468</v>
      </c>
      <c r="E70" s="482">
        <f t="shared" ref="E70:L70" si="22">SUM(E71:E73)</f>
        <v>0</v>
      </c>
      <c r="F70" s="482">
        <f t="shared" si="22"/>
        <v>0</v>
      </c>
      <c r="G70" s="478">
        <f t="shared" si="3"/>
        <v>278</v>
      </c>
      <c r="H70" s="482">
        <f t="shared" si="22"/>
        <v>278</v>
      </c>
      <c r="I70" s="482"/>
      <c r="J70" s="519"/>
      <c r="K70" s="478">
        <f t="shared" si="4"/>
        <v>0</v>
      </c>
      <c r="L70" s="482">
        <f t="shared" si="22"/>
        <v>0</v>
      </c>
      <c r="M70" s="482"/>
      <c r="N70" s="480"/>
      <c r="O70" s="478">
        <f t="shared" si="6"/>
        <v>0</v>
      </c>
      <c r="P70" s="482">
        <f t="shared" ref="P70:R70" si="23">SUM(P71:P73)</f>
        <v>0</v>
      </c>
      <c r="Q70" s="482">
        <f t="shared" si="23"/>
        <v>0</v>
      </c>
      <c r="R70" s="482">
        <f t="shared" si="23"/>
        <v>0</v>
      </c>
      <c r="S70" s="548">
        <f t="shared" si="8"/>
        <v>0</v>
      </c>
      <c r="T70" s="548"/>
      <c r="U70" s="548"/>
      <c r="V70" s="548"/>
      <c r="W70" s="548">
        <f t="shared" si="9"/>
        <v>-278</v>
      </c>
      <c r="X70" s="548"/>
      <c r="Y70" s="548"/>
      <c r="Z70" s="548"/>
      <c r="AA70" s="548">
        <f t="shared" si="10"/>
        <v>-468</v>
      </c>
      <c r="AB70" s="548"/>
      <c r="AC70" s="548"/>
      <c r="AD70" s="548"/>
    </row>
    <row r="71" spans="1:30">
      <c r="A71" s="489"/>
      <c r="B71" s="483" t="s">
        <v>184</v>
      </c>
      <c r="C71" s="478">
        <f t="shared" si="1"/>
        <v>150</v>
      </c>
      <c r="D71" s="497">
        <v>150</v>
      </c>
      <c r="E71" s="497"/>
      <c r="F71" s="497"/>
      <c r="G71" s="478">
        <f t="shared" si="3"/>
        <v>0</v>
      </c>
      <c r="H71" s="497"/>
      <c r="I71" s="497"/>
      <c r="J71" s="482"/>
      <c r="K71" s="478">
        <f t="shared" si="4"/>
        <v>0</v>
      </c>
      <c r="L71" s="501"/>
      <c r="M71" s="497"/>
      <c r="N71" s="514"/>
      <c r="O71" s="478">
        <f t="shared" si="6"/>
        <v>0</v>
      </c>
      <c r="P71" s="501"/>
      <c r="Q71" s="497"/>
      <c r="R71" s="501"/>
      <c r="S71" s="548">
        <f t="shared" si="8"/>
        <v>0</v>
      </c>
      <c r="T71" s="548"/>
      <c r="U71" s="548"/>
      <c r="V71" s="548"/>
      <c r="W71" s="548">
        <f t="shared" si="9"/>
        <v>0</v>
      </c>
      <c r="X71" s="548"/>
      <c r="Y71" s="548"/>
      <c r="Z71" s="548"/>
      <c r="AA71" s="548">
        <f t="shared" si="10"/>
        <v>-150</v>
      </c>
      <c r="AB71" s="548"/>
      <c r="AC71" s="548"/>
      <c r="AD71" s="548"/>
    </row>
    <row r="72" spans="1:30">
      <c r="A72" s="489"/>
      <c r="B72" s="483" t="s">
        <v>522</v>
      </c>
      <c r="C72" s="478">
        <f t="shared" si="1"/>
        <v>168</v>
      </c>
      <c r="D72" s="497">
        <v>168</v>
      </c>
      <c r="E72" s="497"/>
      <c r="F72" s="497"/>
      <c r="G72" s="478">
        <f t="shared" si="3"/>
        <v>165</v>
      </c>
      <c r="H72" s="497">
        <v>165</v>
      </c>
      <c r="I72" s="497"/>
      <c r="J72" s="519"/>
      <c r="K72" s="478">
        <f t="shared" si="4"/>
        <v>0</v>
      </c>
      <c r="L72" s="501"/>
      <c r="M72" s="497"/>
      <c r="N72" s="514"/>
      <c r="O72" s="478">
        <f t="shared" si="6"/>
        <v>0</v>
      </c>
      <c r="P72" s="501"/>
      <c r="Q72" s="497"/>
      <c r="R72" s="501"/>
      <c r="S72" s="548">
        <f t="shared" si="8"/>
        <v>0</v>
      </c>
      <c r="T72" s="548"/>
      <c r="U72" s="548"/>
      <c r="V72" s="548"/>
      <c r="W72" s="548">
        <f t="shared" si="9"/>
        <v>-165</v>
      </c>
      <c r="X72" s="548"/>
      <c r="Y72" s="548"/>
      <c r="Z72" s="548"/>
      <c r="AA72" s="548">
        <f t="shared" si="10"/>
        <v>-168</v>
      </c>
      <c r="AB72" s="548"/>
      <c r="AC72" s="548"/>
      <c r="AD72" s="548"/>
    </row>
    <row r="73" spans="1:30">
      <c r="A73" s="416"/>
      <c r="B73" s="483" t="s">
        <v>523</v>
      </c>
      <c r="C73" s="478">
        <f t="shared" si="1"/>
        <v>150</v>
      </c>
      <c r="D73" s="482">
        <v>150</v>
      </c>
      <c r="E73" s="482"/>
      <c r="F73" s="482"/>
      <c r="G73" s="478">
        <f t="shared" si="3"/>
        <v>113</v>
      </c>
      <c r="H73" s="482">
        <v>113</v>
      </c>
      <c r="I73" s="482"/>
      <c r="J73" s="519"/>
      <c r="K73" s="478">
        <f t="shared" si="4"/>
        <v>0</v>
      </c>
      <c r="L73" s="485"/>
      <c r="M73" s="485"/>
      <c r="N73" s="484"/>
      <c r="O73" s="478">
        <f t="shared" si="6"/>
        <v>0</v>
      </c>
      <c r="P73" s="485"/>
      <c r="Q73" s="485"/>
      <c r="R73" s="485"/>
      <c r="S73" s="548">
        <f t="shared" si="8"/>
        <v>0</v>
      </c>
      <c r="T73" s="548"/>
      <c r="U73" s="548"/>
      <c r="V73" s="548"/>
      <c r="W73" s="548">
        <f t="shared" si="9"/>
        <v>-113</v>
      </c>
      <c r="X73" s="548"/>
      <c r="Y73" s="548"/>
      <c r="Z73" s="548"/>
      <c r="AA73" s="548">
        <f t="shared" si="10"/>
        <v>-150</v>
      </c>
      <c r="AB73" s="548"/>
      <c r="AC73" s="548"/>
      <c r="AD73" s="548"/>
    </row>
    <row r="74" spans="1:30">
      <c r="A74" s="416">
        <v>4</v>
      </c>
      <c r="B74" s="483" t="s">
        <v>524</v>
      </c>
      <c r="C74" s="478">
        <f t="shared" si="1"/>
        <v>0</v>
      </c>
      <c r="D74" s="482"/>
      <c r="E74" s="482"/>
      <c r="F74" s="482"/>
      <c r="G74" s="478">
        <f t="shared" si="3"/>
        <v>0</v>
      </c>
      <c r="H74" s="482"/>
      <c r="I74" s="482"/>
      <c r="J74" s="519"/>
      <c r="K74" s="478">
        <f t="shared" si="4"/>
        <v>0</v>
      </c>
      <c r="L74" s="485"/>
      <c r="M74" s="485"/>
      <c r="N74" s="484"/>
      <c r="O74" s="478">
        <f t="shared" si="6"/>
        <v>0</v>
      </c>
      <c r="P74" s="485"/>
      <c r="Q74" s="485"/>
      <c r="R74" s="485"/>
      <c r="S74" s="548">
        <f t="shared" si="8"/>
        <v>0</v>
      </c>
      <c r="T74" s="548"/>
      <c r="U74" s="548"/>
      <c r="V74" s="548"/>
      <c r="W74" s="548">
        <f t="shared" si="9"/>
        <v>0</v>
      </c>
      <c r="X74" s="548"/>
      <c r="Y74" s="548"/>
      <c r="Z74" s="548"/>
      <c r="AA74" s="548">
        <f t="shared" si="10"/>
        <v>0</v>
      </c>
      <c r="AB74" s="548"/>
      <c r="AC74" s="548"/>
      <c r="AD74" s="548"/>
    </row>
    <row r="75" spans="1:30">
      <c r="A75" s="416">
        <v>5</v>
      </c>
      <c r="B75" s="483" t="s">
        <v>525</v>
      </c>
      <c r="C75" s="478">
        <f t="shared" si="1"/>
        <v>0</v>
      </c>
      <c r="D75" s="513"/>
      <c r="E75" s="513"/>
      <c r="F75" s="513"/>
      <c r="G75" s="478">
        <f t="shared" si="3"/>
        <v>0</v>
      </c>
      <c r="H75" s="513"/>
      <c r="I75" s="513"/>
      <c r="J75" s="550"/>
      <c r="K75" s="478">
        <f t="shared" si="4"/>
        <v>0</v>
      </c>
      <c r="L75" s="513"/>
      <c r="M75" s="513"/>
      <c r="N75" s="487"/>
      <c r="O75" s="478">
        <f t="shared" si="6"/>
        <v>0</v>
      </c>
      <c r="P75" s="513"/>
      <c r="Q75" s="513"/>
      <c r="R75" s="513"/>
      <c r="S75" s="548">
        <f t="shared" si="8"/>
        <v>0</v>
      </c>
      <c r="T75" s="548"/>
      <c r="U75" s="548"/>
      <c r="V75" s="548"/>
      <c r="W75" s="548">
        <f t="shared" si="9"/>
        <v>0</v>
      </c>
      <c r="X75" s="548"/>
      <c r="Y75" s="548"/>
      <c r="Z75" s="548"/>
      <c r="AA75" s="548">
        <f t="shared" si="10"/>
        <v>0</v>
      </c>
      <c r="AB75" s="548"/>
      <c r="AC75" s="548"/>
      <c r="AD75" s="548"/>
    </row>
    <row r="76" spans="1:30" ht="25.5">
      <c r="A76" s="416">
        <v>6</v>
      </c>
      <c r="B76" s="486" t="s">
        <v>526</v>
      </c>
      <c r="C76" s="478">
        <f t="shared" si="1"/>
        <v>0</v>
      </c>
      <c r="D76" s="482"/>
      <c r="E76" s="482"/>
      <c r="F76" s="482"/>
      <c r="G76" s="478">
        <f t="shared" si="3"/>
        <v>0</v>
      </c>
      <c r="H76" s="517"/>
      <c r="I76" s="517"/>
      <c r="J76" s="519"/>
      <c r="K76" s="478">
        <f t="shared" si="4"/>
        <v>0</v>
      </c>
      <c r="L76" s="515"/>
      <c r="M76" s="515"/>
      <c r="N76" s="484"/>
      <c r="O76" s="478">
        <f t="shared" si="6"/>
        <v>0</v>
      </c>
      <c r="P76" s="515"/>
      <c r="Q76" s="515"/>
      <c r="R76" s="485"/>
      <c r="S76" s="548">
        <f t="shared" si="8"/>
        <v>0</v>
      </c>
      <c r="T76" s="548"/>
      <c r="U76" s="548"/>
      <c r="V76" s="548"/>
      <c r="W76" s="548">
        <f t="shared" si="9"/>
        <v>0</v>
      </c>
      <c r="X76" s="548"/>
      <c r="Y76" s="548"/>
      <c r="Z76" s="548"/>
      <c r="AA76" s="548">
        <f t="shared" si="10"/>
        <v>0</v>
      </c>
      <c r="AB76" s="548"/>
      <c r="AC76" s="548"/>
      <c r="AD76" s="548"/>
    </row>
    <row r="77" spans="1:30" ht="25.5">
      <c r="A77" s="416">
        <v>7</v>
      </c>
      <c r="B77" s="486" t="s">
        <v>527</v>
      </c>
      <c r="C77" s="478">
        <f t="shared" si="1"/>
        <v>144</v>
      </c>
      <c r="D77" s="482">
        <f t="shared" ref="D77:L77" si="24">SUM(D78:D84)</f>
        <v>144</v>
      </c>
      <c r="E77" s="482">
        <f t="shared" si="24"/>
        <v>0</v>
      </c>
      <c r="F77" s="482">
        <f t="shared" si="24"/>
        <v>0</v>
      </c>
      <c r="G77" s="478">
        <f t="shared" si="3"/>
        <v>171</v>
      </c>
      <c r="H77" s="482">
        <f>SUM(H78:H84)</f>
        <v>171</v>
      </c>
      <c r="I77" s="482"/>
      <c r="J77" s="519"/>
      <c r="K77" s="478">
        <f t="shared" si="4"/>
        <v>82</v>
      </c>
      <c r="L77" s="482">
        <f t="shared" si="24"/>
        <v>82</v>
      </c>
      <c r="M77" s="482"/>
      <c r="N77" s="480"/>
      <c r="O77" s="478">
        <f t="shared" si="6"/>
        <v>82</v>
      </c>
      <c r="P77" s="482">
        <f t="shared" ref="P77:R77" si="25">SUM(P78:P84)</f>
        <v>82</v>
      </c>
      <c r="Q77" s="482">
        <f t="shared" si="25"/>
        <v>0</v>
      </c>
      <c r="R77" s="482">
        <f t="shared" si="25"/>
        <v>0</v>
      </c>
      <c r="S77" s="548">
        <f t="shared" si="8"/>
        <v>0</v>
      </c>
      <c r="T77" s="548"/>
      <c r="U77" s="548"/>
      <c r="V77" s="548"/>
      <c r="W77" s="548">
        <f t="shared" si="9"/>
        <v>-89</v>
      </c>
      <c r="X77" s="548"/>
      <c r="Y77" s="548"/>
      <c r="Z77" s="548"/>
      <c r="AA77" s="548">
        <f t="shared" si="10"/>
        <v>-62</v>
      </c>
      <c r="AB77" s="548"/>
      <c r="AC77" s="548"/>
      <c r="AD77" s="548"/>
    </row>
    <row r="78" spans="1:30" ht="25.5" hidden="1">
      <c r="A78" s="416"/>
      <c r="B78" s="486" t="s">
        <v>528</v>
      </c>
      <c r="C78" s="478">
        <f t="shared" si="1"/>
        <v>20</v>
      </c>
      <c r="D78" s="482">
        <v>20</v>
      </c>
      <c r="E78" s="482"/>
      <c r="F78" s="482"/>
      <c r="G78" s="478">
        <f t="shared" si="3"/>
        <v>21</v>
      </c>
      <c r="H78" s="517">
        <v>21</v>
      </c>
      <c r="I78" s="517"/>
      <c r="J78" s="519"/>
      <c r="K78" s="478">
        <f t="shared" si="4"/>
        <v>8</v>
      </c>
      <c r="L78" s="515">
        <v>8</v>
      </c>
      <c r="M78" s="515"/>
      <c r="N78" s="484"/>
      <c r="O78" s="478">
        <f t="shared" si="6"/>
        <v>8</v>
      </c>
      <c r="P78" s="515">
        <v>8</v>
      </c>
      <c r="Q78" s="515"/>
      <c r="R78" s="485"/>
      <c r="S78" s="548">
        <f t="shared" si="8"/>
        <v>0</v>
      </c>
      <c r="T78" s="548"/>
      <c r="U78" s="548"/>
      <c r="V78" s="548"/>
      <c r="W78" s="548">
        <f t="shared" si="9"/>
        <v>-13</v>
      </c>
      <c r="X78" s="548"/>
      <c r="Y78" s="548"/>
      <c r="Z78" s="548"/>
      <c r="AA78" s="548">
        <f t="shared" si="10"/>
        <v>-12</v>
      </c>
      <c r="AB78" s="548"/>
      <c r="AC78" s="548"/>
      <c r="AD78" s="548"/>
    </row>
    <row r="79" spans="1:30" ht="25.5" hidden="1">
      <c r="A79" s="416"/>
      <c r="B79" s="486" t="s">
        <v>529</v>
      </c>
      <c r="C79" s="478">
        <f t="shared" ref="C79:C142" si="26">D79+E79+F79</f>
        <v>22</v>
      </c>
      <c r="D79" s="482">
        <v>22</v>
      </c>
      <c r="E79" s="478"/>
      <c r="F79" s="478"/>
      <c r="G79" s="478">
        <f t="shared" ref="G79:G142" si="27">H79+I79+J79</f>
        <v>24</v>
      </c>
      <c r="H79" s="482">
        <v>24</v>
      </c>
      <c r="I79" s="478"/>
      <c r="J79" s="503"/>
      <c r="K79" s="478">
        <f t="shared" ref="K79:K142" si="28">L79+M79+N79</f>
        <v>8</v>
      </c>
      <c r="L79" s="482">
        <v>8</v>
      </c>
      <c r="M79" s="478"/>
      <c r="N79" s="481"/>
      <c r="O79" s="478">
        <f t="shared" ref="O79:O142" si="29">P79+Q79+R79</f>
        <v>8</v>
      </c>
      <c r="P79" s="482">
        <v>8</v>
      </c>
      <c r="Q79" s="478"/>
      <c r="R79" s="478"/>
      <c r="S79" s="548">
        <f t="shared" ref="S79:S142" si="30">P79-K79</f>
        <v>0</v>
      </c>
      <c r="T79" s="548"/>
      <c r="U79" s="548"/>
      <c r="V79" s="548"/>
      <c r="W79" s="548">
        <f t="shared" ref="W79:W142" si="31">O79-G79</f>
        <v>-16</v>
      </c>
      <c r="X79" s="548"/>
      <c r="Y79" s="548"/>
      <c r="Z79" s="548"/>
      <c r="AA79" s="548">
        <f t="shared" ref="AA79:AA142" si="32">O79-D79</f>
        <v>-14</v>
      </c>
      <c r="AB79" s="548"/>
      <c r="AC79" s="548"/>
      <c r="AD79" s="548"/>
    </row>
    <row r="80" spans="1:30" ht="25.5" hidden="1">
      <c r="A80" s="416"/>
      <c r="B80" s="486" t="s">
        <v>530</v>
      </c>
      <c r="C80" s="478">
        <f t="shared" si="26"/>
        <v>22</v>
      </c>
      <c r="D80" s="513">
        <v>22</v>
      </c>
      <c r="E80" s="513"/>
      <c r="F80" s="513"/>
      <c r="G80" s="478">
        <f t="shared" si="27"/>
        <v>25</v>
      </c>
      <c r="H80" s="513">
        <v>25</v>
      </c>
      <c r="I80" s="513"/>
      <c r="J80" s="550"/>
      <c r="K80" s="478">
        <f t="shared" si="28"/>
        <v>15</v>
      </c>
      <c r="L80" s="513">
        <v>15</v>
      </c>
      <c r="M80" s="513"/>
      <c r="N80" s="487"/>
      <c r="O80" s="478">
        <f t="shared" si="29"/>
        <v>15</v>
      </c>
      <c r="P80" s="513">
        <v>15</v>
      </c>
      <c r="Q80" s="513"/>
      <c r="R80" s="513"/>
      <c r="S80" s="548">
        <f t="shared" si="30"/>
        <v>0</v>
      </c>
      <c r="T80" s="548"/>
      <c r="U80" s="548"/>
      <c r="V80" s="548"/>
      <c r="W80" s="548">
        <f t="shared" si="31"/>
        <v>-10</v>
      </c>
      <c r="X80" s="548"/>
      <c r="Y80" s="548"/>
      <c r="Z80" s="548"/>
      <c r="AA80" s="548">
        <f t="shared" si="32"/>
        <v>-7</v>
      </c>
      <c r="AB80" s="548"/>
      <c r="AC80" s="548"/>
      <c r="AD80" s="548"/>
    </row>
    <row r="81" spans="1:30" ht="25.5" hidden="1">
      <c r="A81" s="416"/>
      <c r="B81" s="486" t="s">
        <v>531</v>
      </c>
      <c r="C81" s="478">
        <f t="shared" si="26"/>
        <v>7</v>
      </c>
      <c r="D81" s="482">
        <v>7</v>
      </c>
      <c r="E81" s="482"/>
      <c r="F81" s="482"/>
      <c r="G81" s="478">
        <f t="shared" si="27"/>
        <v>25</v>
      </c>
      <c r="H81" s="482">
        <v>25</v>
      </c>
      <c r="I81" s="482"/>
      <c r="J81" s="519"/>
      <c r="K81" s="478">
        <f t="shared" si="28"/>
        <v>15</v>
      </c>
      <c r="L81" s="485">
        <v>15</v>
      </c>
      <c r="M81" s="485"/>
      <c r="N81" s="484"/>
      <c r="O81" s="478">
        <f t="shared" si="29"/>
        <v>15</v>
      </c>
      <c r="P81" s="485">
        <v>15</v>
      </c>
      <c r="Q81" s="485"/>
      <c r="R81" s="485"/>
      <c r="S81" s="548">
        <f t="shared" si="30"/>
        <v>0</v>
      </c>
      <c r="T81" s="548"/>
      <c r="U81" s="548"/>
      <c r="V81" s="548"/>
      <c r="W81" s="548">
        <f t="shared" si="31"/>
        <v>-10</v>
      </c>
      <c r="X81" s="548"/>
      <c r="Y81" s="548"/>
      <c r="Z81" s="548"/>
      <c r="AA81" s="548">
        <f t="shared" si="32"/>
        <v>8</v>
      </c>
      <c r="AB81" s="548"/>
      <c r="AC81" s="548"/>
      <c r="AD81" s="548"/>
    </row>
    <row r="82" spans="1:30" ht="25.5" hidden="1">
      <c r="A82" s="416"/>
      <c r="B82" s="486" t="s">
        <v>532</v>
      </c>
      <c r="C82" s="478">
        <f t="shared" si="26"/>
        <v>27</v>
      </c>
      <c r="D82" s="482">
        <v>27</v>
      </c>
      <c r="E82" s="482"/>
      <c r="F82" s="482"/>
      <c r="G82" s="478">
        <f t="shared" si="27"/>
        <v>30</v>
      </c>
      <c r="H82" s="482">
        <v>30</v>
      </c>
      <c r="I82" s="482"/>
      <c r="J82" s="519"/>
      <c r="K82" s="478">
        <f t="shared" si="28"/>
        <v>14</v>
      </c>
      <c r="L82" s="485">
        <v>14</v>
      </c>
      <c r="M82" s="485"/>
      <c r="N82" s="484"/>
      <c r="O82" s="478">
        <f t="shared" si="29"/>
        <v>14</v>
      </c>
      <c r="P82" s="485">
        <v>14</v>
      </c>
      <c r="Q82" s="485"/>
      <c r="R82" s="485"/>
      <c r="S82" s="548">
        <f t="shared" si="30"/>
        <v>0</v>
      </c>
      <c r="T82" s="548"/>
      <c r="U82" s="548"/>
      <c r="V82" s="548"/>
      <c r="W82" s="548">
        <f t="shared" si="31"/>
        <v>-16</v>
      </c>
      <c r="X82" s="548"/>
      <c r="Y82" s="548"/>
      <c r="Z82" s="548"/>
      <c r="AA82" s="548">
        <f t="shared" si="32"/>
        <v>-13</v>
      </c>
      <c r="AB82" s="548"/>
      <c r="AC82" s="548"/>
      <c r="AD82" s="548"/>
    </row>
    <row r="83" spans="1:30" ht="25.5" hidden="1">
      <c r="A83" s="416"/>
      <c r="B83" s="486" t="s">
        <v>533</v>
      </c>
      <c r="C83" s="478">
        <f t="shared" si="26"/>
        <v>22</v>
      </c>
      <c r="D83" s="482">
        <v>22</v>
      </c>
      <c r="E83" s="482"/>
      <c r="F83" s="482"/>
      <c r="G83" s="478">
        <f t="shared" si="27"/>
        <v>22</v>
      </c>
      <c r="H83" s="482">
        <v>22</v>
      </c>
      <c r="I83" s="482"/>
      <c r="J83" s="519"/>
      <c r="K83" s="478">
        <f t="shared" si="28"/>
        <v>9</v>
      </c>
      <c r="L83" s="485">
        <v>9</v>
      </c>
      <c r="M83" s="485"/>
      <c r="N83" s="484"/>
      <c r="O83" s="478">
        <f t="shared" si="29"/>
        <v>9</v>
      </c>
      <c r="P83" s="485">
        <v>9</v>
      </c>
      <c r="Q83" s="485"/>
      <c r="R83" s="485"/>
      <c r="S83" s="548">
        <f t="shared" si="30"/>
        <v>0</v>
      </c>
      <c r="T83" s="548"/>
      <c r="U83" s="548"/>
      <c r="V83" s="548"/>
      <c r="W83" s="548">
        <f t="shared" si="31"/>
        <v>-13</v>
      </c>
      <c r="X83" s="548"/>
      <c r="Y83" s="548"/>
      <c r="Z83" s="548"/>
      <c r="AA83" s="548">
        <f t="shared" si="32"/>
        <v>-13</v>
      </c>
      <c r="AB83" s="548"/>
      <c r="AC83" s="548"/>
      <c r="AD83" s="548"/>
    </row>
    <row r="84" spans="1:30" ht="25.5" hidden="1">
      <c r="A84" s="416"/>
      <c r="B84" s="486" t="s">
        <v>534</v>
      </c>
      <c r="C84" s="478">
        <f t="shared" si="26"/>
        <v>24</v>
      </c>
      <c r="D84" s="482">
        <v>24</v>
      </c>
      <c r="E84" s="482"/>
      <c r="F84" s="482"/>
      <c r="G84" s="478">
        <f t="shared" si="27"/>
        <v>24</v>
      </c>
      <c r="H84" s="482">
        <v>24</v>
      </c>
      <c r="I84" s="482"/>
      <c r="J84" s="519"/>
      <c r="K84" s="478">
        <f t="shared" si="28"/>
        <v>13</v>
      </c>
      <c r="L84" s="485">
        <v>13</v>
      </c>
      <c r="M84" s="485"/>
      <c r="N84" s="484"/>
      <c r="O84" s="478">
        <f t="shared" si="29"/>
        <v>13</v>
      </c>
      <c r="P84" s="485">
        <v>13</v>
      </c>
      <c r="Q84" s="485"/>
      <c r="R84" s="485"/>
      <c r="S84" s="548">
        <f t="shared" si="30"/>
        <v>0</v>
      </c>
      <c r="T84" s="548"/>
      <c r="U84" s="548"/>
      <c r="V84" s="548"/>
      <c r="W84" s="548">
        <f t="shared" si="31"/>
        <v>-11</v>
      </c>
      <c r="X84" s="548"/>
      <c r="Y84" s="548"/>
      <c r="Z84" s="548"/>
      <c r="AA84" s="548">
        <f t="shared" si="32"/>
        <v>-11</v>
      </c>
      <c r="AB84" s="548"/>
      <c r="AC84" s="548"/>
      <c r="AD84" s="548"/>
    </row>
    <row r="85" spans="1:30">
      <c r="A85" s="477" t="s">
        <v>63</v>
      </c>
      <c r="B85" s="479" t="s">
        <v>535</v>
      </c>
      <c r="C85" s="478">
        <f t="shared" si="26"/>
        <v>6462</v>
      </c>
      <c r="D85" s="482">
        <f t="shared" ref="D85:H85" si="33">D86+D106+D119</f>
        <v>6462</v>
      </c>
      <c r="E85" s="482">
        <f t="shared" si="33"/>
        <v>0</v>
      </c>
      <c r="F85" s="482">
        <f t="shared" si="33"/>
        <v>0</v>
      </c>
      <c r="G85" s="478">
        <f t="shared" si="27"/>
        <v>6462</v>
      </c>
      <c r="H85" s="482">
        <f t="shared" si="33"/>
        <v>6462</v>
      </c>
      <c r="I85" s="482"/>
      <c r="J85" s="519"/>
      <c r="K85" s="478">
        <f t="shared" si="28"/>
        <v>4376</v>
      </c>
      <c r="L85" s="482">
        <f>L86+L106+L119</f>
        <v>4376</v>
      </c>
      <c r="M85" s="482"/>
      <c r="N85" s="480"/>
      <c r="O85" s="478">
        <f t="shared" si="29"/>
        <v>4377</v>
      </c>
      <c r="P85" s="482">
        <f>P86+P106+P119</f>
        <v>2216</v>
      </c>
      <c r="Q85" s="482">
        <f>Q86+Q106+Q119</f>
        <v>2161</v>
      </c>
      <c r="R85" s="482"/>
      <c r="S85" s="548">
        <f>P85-K85</f>
        <v>-2160</v>
      </c>
      <c r="T85" s="548"/>
      <c r="U85" s="548"/>
      <c r="V85" s="548"/>
      <c r="W85" s="548">
        <f t="shared" si="31"/>
        <v>-2085</v>
      </c>
      <c r="X85" s="548"/>
      <c r="Y85" s="548"/>
      <c r="Z85" s="548"/>
      <c r="AA85" s="548">
        <f t="shared" si="32"/>
        <v>-2085</v>
      </c>
      <c r="AB85" s="548"/>
      <c r="AC85" s="548"/>
      <c r="AD85" s="548"/>
    </row>
    <row r="86" spans="1:30">
      <c r="A86" s="491">
        <v>1</v>
      </c>
      <c r="B86" s="492" t="s">
        <v>536</v>
      </c>
      <c r="C86" s="478">
        <f t="shared" si="26"/>
        <v>3042</v>
      </c>
      <c r="D86" s="482">
        <f t="shared" ref="D86:H86" si="34">D87+D97</f>
        <v>3042</v>
      </c>
      <c r="E86" s="482">
        <f t="shared" si="34"/>
        <v>0</v>
      </c>
      <c r="F86" s="482">
        <f t="shared" si="34"/>
        <v>0</v>
      </c>
      <c r="G86" s="478">
        <f t="shared" si="27"/>
        <v>2933</v>
      </c>
      <c r="H86" s="482">
        <f t="shared" si="34"/>
        <v>2933</v>
      </c>
      <c r="I86" s="482"/>
      <c r="J86" s="519"/>
      <c r="K86" s="478">
        <f t="shared" si="28"/>
        <v>716</v>
      </c>
      <c r="L86" s="482">
        <f>L87+L97</f>
        <v>716</v>
      </c>
      <c r="M86" s="482"/>
      <c r="N86" s="480"/>
      <c r="O86" s="478">
        <f t="shared" si="29"/>
        <v>717</v>
      </c>
      <c r="P86" s="482">
        <f t="shared" ref="P86:Q86" si="35">P87+P97</f>
        <v>202</v>
      </c>
      <c r="Q86" s="482">
        <f t="shared" si="35"/>
        <v>515</v>
      </c>
      <c r="R86" s="482"/>
      <c r="S86" s="548">
        <f t="shared" si="30"/>
        <v>-514</v>
      </c>
      <c r="T86" s="548"/>
      <c r="U86" s="548"/>
      <c r="V86" s="548"/>
      <c r="W86" s="548">
        <f t="shared" si="31"/>
        <v>-2216</v>
      </c>
      <c r="X86" s="548"/>
      <c r="Y86" s="548"/>
      <c r="Z86" s="548"/>
      <c r="AA86" s="548">
        <f t="shared" si="32"/>
        <v>-2325</v>
      </c>
      <c r="AB86" s="548"/>
      <c r="AC86" s="548"/>
      <c r="AD86" s="548"/>
    </row>
    <row r="87" spans="1:30">
      <c r="A87" s="416" t="s">
        <v>153</v>
      </c>
      <c r="B87" s="483" t="s">
        <v>537</v>
      </c>
      <c r="C87" s="478">
        <f t="shared" si="26"/>
        <v>2753</v>
      </c>
      <c r="D87" s="482">
        <f t="shared" ref="D87:H87" si="36">SUM(D88:D96)</f>
        <v>2753</v>
      </c>
      <c r="E87" s="482">
        <f t="shared" si="36"/>
        <v>0</v>
      </c>
      <c r="F87" s="482">
        <f t="shared" si="36"/>
        <v>0</v>
      </c>
      <c r="G87" s="478">
        <f t="shared" si="27"/>
        <v>2649</v>
      </c>
      <c r="H87" s="482">
        <f t="shared" si="36"/>
        <v>2649</v>
      </c>
      <c r="I87" s="482"/>
      <c r="J87" s="519"/>
      <c r="K87" s="478">
        <f>L87+M87+N87</f>
        <v>415</v>
      </c>
      <c r="L87" s="482">
        <f>SUM(L88:L96)</f>
        <v>415</v>
      </c>
      <c r="M87" s="482"/>
      <c r="N87" s="480"/>
      <c r="O87" s="478">
        <f t="shared" si="29"/>
        <v>415</v>
      </c>
      <c r="P87" s="482">
        <f t="shared" ref="P87:Q87" si="37">SUM(P88:P96)</f>
        <v>38</v>
      </c>
      <c r="Q87" s="482">
        <f t="shared" si="37"/>
        <v>377</v>
      </c>
      <c r="R87" s="482"/>
      <c r="S87" s="548">
        <f t="shared" si="30"/>
        <v>-377</v>
      </c>
      <c r="T87" s="548"/>
      <c r="U87" s="548"/>
      <c r="V87" s="548"/>
      <c r="W87" s="548">
        <f t="shared" si="31"/>
        <v>-2234</v>
      </c>
      <c r="X87" s="548"/>
      <c r="Y87" s="548"/>
      <c r="Z87" s="548"/>
      <c r="AA87" s="548">
        <f t="shared" si="32"/>
        <v>-2338</v>
      </c>
      <c r="AB87" s="548"/>
      <c r="AC87" s="548"/>
      <c r="AD87" s="548"/>
    </row>
    <row r="88" spans="1:30">
      <c r="A88" s="416"/>
      <c r="B88" s="488" t="s">
        <v>538</v>
      </c>
      <c r="C88" s="478">
        <f t="shared" si="26"/>
        <v>912</v>
      </c>
      <c r="D88" s="516">
        <v>912</v>
      </c>
      <c r="E88" s="516"/>
      <c r="F88" s="482"/>
      <c r="G88" s="478">
        <f t="shared" si="27"/>
        <v>890</v>
      </c>
      <c r="H88" s="557">
        <v>890</v>
      </c>
      <c r="I88" s="557"/>
      <c r="J88" s="519"/>
      <c r="K88" s="478">
        <f t="shared" si="28"/>
        <v>0</v>
      </c>
      <c r="L88" s="485"/>
      <c r="M88" s="485"/>
      <c r="N88" s="484"/>
      <c r="O88" s="478">
        <f t="shared" si="29"/>
        <v>0</v>
      </c>
      <c r="P88" s="485"/>
      <c r="Q88" s="485"/>
      <c r="R88" s="485"/>
      <c r="S88" s="548">
        <f t="shared" si="30"/>
        <v>0</v>
      </c>
      <c r="T88" s="548"/>
      <c r="U88" s="548"/>
      <c r="V88" s="548"/>
      <c r="W88" s="548">
        <f t="shared" si="31"/>
        <v>-890</v>
      </c>
      <c r="X88" s="548"/>
      <c r="Y88" s="548"/>
      <c r="Z88" s="548"/>
      <c r="AA88" s="548">
        <f t="shared" si="32"/>
        <v>-912</v>
      </c>
      <c r="AB88" s="548"/>
      <c r="AC88" s="548"/>
      <c r="AD88" s="548"/>
    </row>
    <row r="89" spans="1:30">
      <c r="A89" s="416"/>
      <c r="B89" s="488" t="s">
        <v>539</v>
      </c>
      <c r="C89" s="478">
        <f t="shared" si="26"/>
        <v>588</v>
      </c>
      <c r="D89" s="516">
        <v>588</v>
      </c>
      <c r="E89" s="516"/>
      <c r="F89" s="482"/>
      <c r="G89" s="478">
        <f t="shared" si="27"/>
        <v>555</v>
      </c>
      <c r="H89" s="557">
        <v>555</v>
      </c>
      <c r="I89" s="557"/>
      <c r="J89" s="519"/>
      <c r="K89" s="478">
        <f t="shared" si="28"/>
        <v>0</v>
      </c>
      <c r="L89" s="485"/>
      <c r="M89" s="485"/>
      <c r="N89" s="484"/>
      <c r="O89" s="478">
        <f t="shared" si="29"/>
        <v>0</v>
      </c>
      <c r="P89" s="485"/>
      <c r="Q89" s="485"/>
      <c r="R89" s="485"/>
      <c r="S89" s="548">
        <f t="shared" si="30"/>
        <v>0</v>
      </c>
      <c r="T89" s="548"/>
      <c r="U89" s="548"/>
      <c r="V89" s="548"/>
      <c r="W89" s="548">
        <f t="shared" si="31"/>
        <v>-555</v>
      </c>
      <c r="X89" s="548"/>
      <c r="Y89" s="548"/>
      <c r="Z89" s="548"/>
      <c r="AA89" s="548">
        <f t="shared" si="32"/>
        <v>-588</v>
      </c>
      <c r="AB89" s="548"/>
      <c r="AC89" s="548"/>
      <c r="AD89" s="548"/>
    </row>
    <row r="90" spans="1:30">
      <c r="A90" s="416"/>
      <c r="B90" s="488" t="s">
        <v>540</v>
      </c>
      <c r="C90" s="478">
        <f t="shared" si="26"/>
        <v>300</v>
      </c>
      <c r="D90" s="516">
        <v>300</v>
      </c>
      <c r="E90" s="516"/>
      <c r="F90" s="482"/>
      <c r="G90" s="478">
        <f t="shared" si="27"/>
        <v>278</v>
      </c>
      <c r="H90" s="557">
        <v>278</v>
      </c>
      <c r="I90" s="557"/>
      <c r="J90" s="519"/>
      <c r="K90" s="478">
        <f t="shared" si="28"/>
        <v>0</v>
      </c>
      <c r="L90" s="485"/>
      <c r="M90" s="485"/>
      <c r="N90" s="484"/>
      <c r="O90" s="478">
        <f t="shared" si="29"/>
        <v>0</v>
      </c>
      <c r="P90" s="485"/>
      <c r="Q90" s="485"/>
      <c r="R90" s="485"/>
      <c r="S90" s="548">
        <f t="shared" si="30"/>
        <v>0</v>
      </c>
      <c r="T90" s="548"/>
      <c r="U90" s="548"/>
      <c r="V90" s="548"/>
      <c r="W90" s="548">
        <f t="shared" si="31"/>
        <v>-278</v>
      </c>
      <c r="X90" s="548"/>
      <c r="Y90" s="548"/>
      <c r="Z90" s="548"/>
      <c r="AA90" s="548">
        <f t="shared" si="32"/>
        <v>-300</v>
      </c>
      <c r="AB90" s="548"/>
      <c r="AC90" s="548"/>
      <c r="AD90" s="548"/>
    </row>
    <row r="91" spans="1:30">
      <c r="A91" s="416"/>
      <c r="B91" s="488" t="s">
        <v>541</v>
      </c>
      <c r="C91" s="478">
        <f t="shared" si="26"/>
        <v>313</v>
      </c>
      <c r="D91" s="516">
        <v>313</v>
      </c>
      <c r="E91" s="516"/>
      <c r="F91" s="482"/>
      <c r="G91" s="478">
        <f t="shared" si="27"/>
        <v>275</v>
      </c>
      <c r="H91" s="557">
        <v>275</v>
      </c>
      <c r="I91" s="557"/>
      <c r="J91" s="519"/>
      <c r="K91" s="478">
        <f t="shared" si="28"/>
        <v>285</v>
      </c>
      <c r="L91" s="485">
        <v>285</v>
      </c>
      <c r="M91" s="485"/>
      <c r="N91" s="484"/>
      <c r="O91" s="478">
        <f t="shared" si="29"/>
        <v>285</v>
      </c>
      <c r="P91" s="485">
        <v>14</v>
      </c>
      <c r="Q91" s="485">
        <v>271</v>
      </c>
      <c r="R91" s="485"/>
      <c r="S91" s="548"/>
      <c r="T91" s="548"/>
      <c r="U91" s="548"/>
      <c r="V91" s="548"/>
      <c r="W91" s="548">
        <f t="shared" si="31"/>
        <v>10</v>
      </c>
      <c r="X91" s="548"/>
      <c r="Y91" s="548"/>
      <c r="Z91" s="548"/>
      <c r="AA91" s="548">
        <f t="shared" si="32"/>
        <v>-28</v>
      </c>
      <c r="AB91" s="548"/>
      <c r="AC91" s="548"/>
      <c r="AD91" s="548"/>
    </row>
    <row r="92" spans="1:30">
      <c r="A92" s="416"/>
      <c r="B92" s="488" t="s">
        <v>542</v>
      </c>
      <c r="C92" s="478">
        <f t="shared" si="26"/>
        <v>130</v>
      </c>
      <c r="D92" s="516">
        <v>130</v>
      </c>
      <c r="E92" s="516"/>
      <c r="F92" s="482"/>
      <c r="G92" s="478">
        <f t="shared" si="27"/>
        <v>140</v>
      </c>
      <c r="H92" s="558">
        <v>140</v>
      </c>
      <c r="I92" s="558"/>
      <c r="J92" s="519"/>
      <c r="K92" s="478">
        <f t="shared" si="28"/>
        <v>0</v>
      </c>
      <c r="L92" s="485"/>
      <c r="M92" s="485"/>
      <c r="N92" s="484"/>
      <c r="O92" s="478">
        <f t="shared" si="29"/>
        <v>0</v>
      </c>
      <c r="P92" s="485"/>
      <c r="Q92" s="485"/>
      <c r="R92" s="485"/>
      <c r="S92" s="548">
        <f t="shared" si="30"/>
        <v>0</v>
      </c>
      <c r="T92" s="548"/>
      <c r="U92" s="548"/>
      <c r="V92" s="548"/>
      <c r="W92" s="548">
        <f t="shared" si="31"/>
        <v>-140</v>
      </c>
      <c r="X92" s="548"/>
      <c r="Y92" s="548"/>
      <c r="Z92" s="548"/>
      <c r="AA92" s="548">
        <f t="shared" si="32"/>
        <v>-130</v>
      </c>
      <c r="AB92" s="548"/>
      <c r="AC92" s="548"/>
      <c r="AD92" s="548"/>
    </row>
    <row r="93" spans="1:30">
      <c r="A93" s="416"/>
      <c r="B93" s="488" t="s">
        <v>543</v>
      </c>
      <c r="C93" s="478">
        <f t="shared" si="26"/>
        <v>210</v>
      </c>
      <c r="D93" s="516">
        <v>210</v>
      </c>
      <c r="E93" s="516"/>
      <c r="F93" s="482"/>
      <c r="G93" s="478">
        <f t="shared" si="27"/>
        <v>205</v>
      </c>
      <c r="H93" s="557">
        <v>205</v>
      </c>
      <c r="I93" s="557"/>
      <c r="J93" s="519"/>
      <c r="K93" s="478">
        <f t="shared" si="28"/>
        <v>0</v>
      </c>
      <c r="L93" s="485"/>
      <c r="M93" s="485"/>
      <c r="N93" s="484"/>
      <c r="O93" s="478">
        <f t="shared" si="29"/>
        <v>0</v>
      </c>
      <c r="P93" s="485"/>
      <c r="Q93" s="485"/>
      <c r="R93" s="485"/>
      <c r="S93" s="548">
        <f t="shared" si="30"/>
        <v>0</v>
      </c>
      <c r="T93" s="548"/>
      <c r="U93" s="548"/>
      <c r="V93" s="548"/>
      <c r="W93" s="548">
        <f t="shared" si="31"/>
        <v>-205</v>
      </c>
      <c r="X93" s="548"/>
      <c r="Y93" s="548"/>
      <c r="Z93" s="548"/>
      <c r="AA93" s="548">
        <f t="shared" si="32"/>
        <v>-210</v>
      </c>
      <c r="AB93" s="548"/>
      <c r="AC93" s="548"/>
      <c r="AD93" s="548"/>
    </row>
    <row r="94" spans="1:30">
      <c r="A94" s="416"/>
      <c r="B94" s="488" t="s">
        <v>544</v>
      </c>
      <c r="C94" s="478">
        <f t="shared" si="26"/>
        <v>90</v>
      </c>
      <c r="D94" s="516">
        <v>90</v>
      </c>
      <c r="E94" s="516"/>
      <c r="F94" s="482"/>
      <c r="G94" s="478">
        <f t="shared" si="27"/>
        <v>93</v>
      </c>
      <c r="H94" s="557">
        <v>93</v>
      </c>
      <c r="I94" s="557"/>
      <c r="J94" s="519"/>
      <c r="K94" s="478">
        <f t="shared" si="28"/>
        <v>0</v>
      </c>
      <c r="L94" s="485"/>
      <c r="M94" s="485"/>
      <c r="N94" s="484"/>
      <c r="O94" s="478">
        <f t="shared" si="29"/>
        <v>0</v>
      </c>
      <c r="P94" s="485"/>
      <c r="Q94" s="485"/>
      <c r="R94" s="485"/>
      <c r="S94" s="548">
        <f t="shared" si="30"/>
        <v>0</v>
      </c>
      <c r="T94" s="548"/>
      <c r="U94" s="548"/>
      <c r="V94" s="548"/>
      <c r="W94" s="548">
        <f t="shared" si="31"/>
        <v>-93</v>
      </c>
      <c r="X94" s="548"/>
      <c r="Y94" s="548"/>
      <c r="Z94" s="548"/>
      <c r="AA94" s="548">
        <f t="shared" si="32"/>
        <v>-90</v>
      </c>
      <c r="AB94" s="548"/>
      <c r="AC94" s="548"/>
      <c r="AD94" s="548"/>
    </row>
    <row r="95" spans="1:30">
      <c r="A95" s="416"/>
      <c r="B95" s="488" t="s">
        <v>325</v>
      </c>
      <c r="C95" s="478">
        <f t="shared" si="26"/>
        <v>130</v>
      </c>
      <c r="D95" s="516">
        <v>130</v>
      </c>
      <c r="E95" s="516"/>
      <c r="F95" s="482"/>
      <c r="G95" s="478">
        <f t="shared" si="27"/>
        <v>128</v>
      </c>
      <c r="H95" s="557">
        <v>128</v>
      </c>
      <c r="I95" s="557"/>
      <c r="J95" s="519"/>
      <c r="K95" s="478">
        <f t="shared" si="28"/>
        <v>0</v>
      </c>
      <c r="L95" s="485"/>
      <c r="M95" s="485"/>
      <c r="N95" s="484"/>
      <c r="O95" s="478">
        <f t="shared" si="29"/>
        <v>0</v>
      </c>
      <c r="P95" s="485"/>
      <c r="Q95" s="485"/>
      <c r="R95" s="485"/>
      <c r="S95" s="548">
        <f t="shared" si="30"/>
        <v>0</v>
      </c>
      <c r="T95" s="548"/>
      <c r="U95" s="548"/>
      <c r="V95" s="548"/>
      <c r="W95" s="548">
        <f t="shared" si="31"/>
        <v>-128</v>
      </c>
      <c r="X95" s="548"/>
      <c r="Y95" s="548"/>
      <c r="Z95" s="548"/>
      <c r="AA95" s="548">
        <f t="shared" si="32"/>
        <v>-130</v>
      </c>
      <c r="AB95" s="548"/>
      <c r="AC95" s="548"/>
      <c r="AD95" s="548"/>
    </row>
    <row r="96" spans="1:30">
      <c r="A96" s="416"/>
      <c r="B96" s="488" t="s">
        <v>71</v>
      </c>
      <c r="C96" s="478">
        <f t="shared" si="26"/>
        <v>80</v>
      </c>
      <c r="D96" s="516">
        <v>80</v>
      </c>
      <c r="E96" s="516"/>
      <c r="F96" s="482"/>
      <c r="G96" s="478">
        <f t="shared" si="27"/>
        <v>85</v>
      </c>
      <c r="H96" s="557">
        <v>85</v>
      </c>
      <c r="I96" s="557"/>
      <c r="J96" s="519"/>
      <c r="K96" s="478">
        <f t="shared" si="28"/>
        <v>130</v>
      </c>
      <c r="L96" s="482">
        <v>130</v>
      </c>
      <c r="M96" s="482"/>
      <c r="N96" s="480"/>
      <c r="O96" s="478">
        <f t="shared" si="29"/>
        <v>130</v>
      </c>
      <c r="P96" s="482">
        <v>24</v>
      </c>
      <c r="Q96" s="482">
        <v>106</v>
      </c>
      <c r="R96" s="482"/>
      <c r="S96" s="548">
        <f t="shared" si="30"/>
        <v>-106</v>
      </c>
      <c r="T96" s="548"/>
      <c r="U96" s="548"/>
      <c r="V96" s="548"/>
      <c r="W96" s="548">
        <f t="shared" si="31"/>
        <v>45</v>
      </c>
      <c r="X96" s="548"/>
      <c r="Y96" s="548"/>
      <c r="Z96" s="548"/>
      <c r="AA96" s="548">
        <f t="shared" si="32"/>
        <v>50</v>
      </c>
      <c r="AB96" s="548"/>
      <c r="AC96" s="548"/>
      <c r="AD96" s="548"/>
    </row>
    <row r="97" spans="1:30">
      <c r="A97" s="416" t="s">
        <v>172</v>
      </c>
      <c r="B97" s="483" t="s">
        <v>545</v>
      </c>
      <c r="C97" s="478">
        <f t="shared" si="26"/>
        <v>289</v>
      </c>
      <c r="D97" s="482">
        <f>SUM(D98:D105)</f>
        <v>289</v>
      </c>
      <c r="E97" s="482">
        <f>SUM(E98:E105)</f>
        <v>0</v>
      </c>
      <c r="F97" s="482">
        <f>SUM(F98:F105)</f>
        <v>0</v>
      </c>
      <c r="G97" s="478">
        <f t="shared" si="27"/>
        <v>284</v>
      </c>
      <c r="H97" s="482">
        <f t="shared" ref="H97" si="38">SUM(H98:H105)</f>
        <v>284</v>
      </c>
      <c r="I97" s="482"/>
      <c r="J97" s="519"/>
      <c r="K97" s="478">
        <f t="shared" si="28"/>
        <v>301</v>
      </c>
      <c r="L97" s="482">
        <f t="shared" ref="L97" si="39">SUM(L98:L105)</f>
        <v>301</v>
      </c>
      <c r="M97" s="482"/>
      <c r="N97" s="480"/>
      <c r="O97" s="478">
        <f t="shared" si="29"/>
        <v>302</v>
      </c>
      <c r="P97" s="482">
        <f>SUM(P98:P105)</f>
        <v>164</v>
      </c>
      <c r="Q97" s="482">
        <f>SUM(Q98:Q105)</f>
        <v>138</v>
      </c>
      <c r="R97" s="482">
        <f>SUM(R98:R105)</f>
        <v>0</v>
      </c>
      <c r="S97" s="548">
        <f t="shared" si="30"/>
        <v>-137</v>
      </c>
      <c r="T97" s="548"/>
      <c r="U97" s="548"/>
      <c r="V97" s="548"/>
      <c r="W97" s="548">
        <f t="shared" si="31"/>
        <v>18</v>
      </c>
      <c r="X97" s="548"/>
      <c r="Y97" s="548"/>
      <c r="Z97" s="548"/>
      <c r="AA97" s="548">
        <f t="shared" si="32"/>
        <v>13</v>
      </c>
      <c r="AB97" s="548"/>
      <c r="AC97" s="548"/>
      <c r="AD97" s="548"/>
    </row>
    <row r="98" spans="1:30">
      <c r="A98" s="416"/>
      <c r="B98" s="488" t="s">
        <v>546</v>
      </c>
      <c r="C98" s="478">
        <f t="shared" si="26"/>
        <v>90</v>
      </c>
      <c r="D98" s="482">
        <v>90</v>
      </c>
      <c r="E98" s="482"/>
      <c r="F98" s="482"/>
      <c r="G98" s="478">
        <f t="shared" si="27"/>
        <v>90</v>
      </c>
      <c r="H98" s="482">
        <v>90</v>
      </c>
      <c r="I98" s="482"/>
      <c r="J98" s="519"/>
      <c r="K98" s="669">
        <f t="shared" si="28"/>
        <v>168</v>
      </c>
      <c r="L98" s="661">
        <v>168</v>
      </c>
      <c r="M98" s="485"/>
      <c r="N98" s="484"/>
      <c r="O98" s="478">
        <f t="shared" si="29"/>
        <v>168</v>
      </c>
      <c r="P98" s="672">
        <v>72</v>
      </c>
      <c r="Q98" s="672">
        <v>96</v>
      </c>
      <c r="R98" s="485"/>
      <c r="S98" s="548">
        <f t="shared" si="30"/>
        <v>-96</v>
      </c>
      <c r="T98" s="548"/>
      <c r="U98" s="548"/>
      <c r="V98" s="548"/>
      <c r="W98" s="548">
        <f t="shared" si="31"/>
        <v>78</v>
      </c>
      <c r="X98" s="548"/>
      <c r="Y98" s="548"/>
      <c r="Z98" s="548"/>
      <c r="AA98" s="548">
        <f t="shared" si="32"/>
        <v>78</v>
      </c>
      <c r="AB98" s="548"/>
      <c r="AC98" s="548"/>
      <c r="AD98" s="548"/>
    </row>
    <row r="99" spans="1:30">
      <c r="A99" s="416"/>
      <c r="B99" s="488" t="s">
        <v>547</v>
      </c>
      <c r="C99" s="478">
        <f t="shared" si="26"/>
        <v>41</v>
      </c>
      <c r="D99" s="482">
        <v>41</v>
      </c>
      <c r="E99" s="482"/>
      <c r="F99" s="482"/>
      <c r="G99" s="478">
        <f t="shared" si="27"/>
        <v>41</v>
      </c>
      <c r="H99" s="482">
        <v>41</v>
      </c>
      <c r="I99" s="482"/>
      <c r="J99" s="519"/>
      <c r="K99" s="670"/>
      <c r="L99" s="662"/>
      <c r="M99" s="485"/>
      <c r="N99" s="484"/>
      <c r="O99" s="478">
        <f t="shared" si="29"/>
        <v>0</v>
      </c>
      <c r="P99" s="673"/>
      <c r="Q99" s="673"/>
      <c r="R99" s="485"/>
      <c r="S99" s="548">
        <f t="shared" si="30"/>
        <v>0</v>
      </c>
      <c r="T99" s="548"/>
      <c r="U99" s="548"/>
      <c r="V99" s="548"/>
      <c r="W99" s="548">
        <f t="shared" si="31"/>
        <v>-41</v>
      </c>
      <c r="X99" s="548"/>
      <c r="Y99" s="548"/>
      <c r="Z99" s="548"/>
      <c r="AA99" s="548">
        <f t="shared" si="32"/>
        <v>-41</v>
      </c>
      <c r="AB99" s="548"/>
      <c r="AC99" s="548"/>
      <c r="AD99" s="548"/>
    </row>
    <row r="100" spans="1:30">
      <c r="A100" s="416"/>
      <c r="B100" s="488" t="s">
        <v>549</v>
      </c>
      <c r="C100" s="478">
        <f t="shared" si="26"/>
        <v>18</v>
      </c>
      <c r="D100" s="482">
        <v>18</v>
      </c>
      <c r="E100" s="482"/>
      <c r="F100" s="482"/>
      <c r="G100" s="478">
        <f t="shared" si="27"/>
        <v>18</v>
      </c>
      <c r="H100" s="482">
        <v>18</v>
      </c>
      <c r="I100" s="482"/>
      <c r="J100" s="519"/>
      <c r="K100" s="670"/>
      <c r="L100" s="662"/>
      <c r="M100" s="485"/>
      <c r="N100" s="484"/>
      <c r="O100" s="478">
        <f t="shared" si="29"/>
        <v>0</v>
      </c>
      <c r="P100" s="673"/>
      <c r="Q100" s="673"/>
      <c r="R100" s="485"/>
      <c r="S100" s="548">
        <f t="shared" si="30"/>
        <v>0</v>
      </c>
      <c r="T100" s="548"/>
      <c r="U100" s="548"/>
      <c r="V100" s="548"/>
      <c r="W100" s="548">
        <f t="shared" si="31"/>
        <v>-18</v>
      </c>
      <c r="X100" s="548"/>
      <c r="Y100" s="548"/>
      <c r="Z100" s="548"/>
      <c r="AA100" s="548">
        <f t="shared" si="32"/>
        <v>-18</v>
      </c>
      <c r="AB100" s="548"/>
      <c r="AC100" s="548"/>
      <c r="AD100" s="548"/>
    </row>
    <row r="101" spans="1:30">
      <c r="A101" s="416"/>
      <c r="B101" s="493" t="s">
        <v>550</v>
      </c>
      <c r="C101" s="478">
        <f t="shared" si="26"/>
        <v>36</v>
      </c>
      <c r="D101" s="482">
        <v>36</v>
      </c>
      <c r="E101" s="482"/>
      <c r="F101" s="482"/>
      <c r="G101" s="478">
        <f t="shared" si="27"/>
        <v>36</v>
      </c>
      <c r="H101" s="482">
        <v>36</v>
      </c>
      <c r="I101" s="482"/>
      <c r="J101" s="519"/>
      <c r="K101" s="671"/>
      <c r="L101" s="663"/>
      <c r="M101" s="485"/>
      <c r="N101" s="484"/>
      <c r="O101" s="478">
        <f t="shared" si="29"/>
        <v>0</v>
      </c>
      <c r="P101" s="674"/>
      <c r="Q101" s="674"/>
      <c r="R101" s="485"/>
      <c r="S101" s="548">
        <f t="shared" si="30"/>
        <v>0</v>
      </c>
      <c r="T101" s="548"/>
      <c r="U101" s="548"/>
      <c r="V101" s="548"/>
      <c r="W101" s="548">
        <f t="shared" si="31"/>
        <v>-36</v>
      </c>
      <c r="X101" s="548"/>
      <c r="Y101" s="548"/>
      <c r="Z101" s="548"/>
      <c r="AA101" s="548">
        <f t="shared" si="32"/>
        <v>-36</v>
      </c>
      <c r="AB101" s="548"/>
      <c r="AC101" s="548"/>
      <c r="AD101" s="548"/>
    </row>
    <row r="102" spans="1:30">
      <c r="A102" s="416"/>
      <c r="B102" s="488" t="s">
        <v>548</v>
      </c>
      <c r="C102" s="478">
        <f t="shared" si="26"/>
        <v>40</v>
      </c>
      <c r="D102" s="482">
        <v>40</v>
      </c>
      <c r="E102" s="482"/>
      <c r="F102" s="482"/>
      <c r="G102" s="478">
        <f t="shared" si="27"/>
        <v>35</v>
      </c>
      <c r="H102" s="482">
        <v>35</v>
      </c>
      <c r="I102" s="482"/>
      <c r="J102" s="519"/>
      <c r="K102" s="478">
        <f t="shared" si="28"/>
        <v>35</v>
      </c>
      <c r="L102" s="485">
        <v>35</v>
      </c>
      <c r="M102" s="485"/>
      <c r="N102" s="484"/>
      <c r="O102" s="478">
        <f t="shared" si="29"/>
        <v>35</v>
      </c>
      <c r="P102" s="485">
        <v>30</v>
      </c>
      <c r="Q102" s="485">
        <v>5</v>
      </c>
      <c r="R102" s="485"/>
      <c r="S102" s="548">
        <f t="shared" si="30"/>
        <v>-5</v>
      </c>
      <c r="T102" s="548"/>
      <c r="U102" s="548"/>
      <c r="V102" s="548"/>
      <c r="W102" s="548">
        <f t="shared" si="31"/>
        <v>0</v>
      </c>
      <c r="X102" s="548"/>
      <c r="Y102" s="548"/>
      <c r="Z102" s="548"/>
      <c r="AA102" s="548">
        <f t="shared" si="32"/>
        <v>-5</v>
      </c>
      <c r="AB102" s="548"/>
      <c r="AC102" s="548"/>
      <c r="AD102" s="548"/>
    </row>
    <row r="103" spans="1:30">
      <c r="A103" s="416"/>
      <c r="B103" s="488" t="s">
        <v>551</v>
      </c>
      <c r="C103" s="478">
        <f t="shared" si="26"/>
        <v>32</v>
      </c>
      <c r="D103" s="482">
        <v>32</v>
      </c>
      <c r="E103" s="482"/>
      <c r="F103" s="482"/>
      <c r="G103" s="478">
        <f t="shared" si="27"/>
        <v>32</v>
      </c>
      <c r="H103" s="482">
        <v>32</v>
      </c>
      <c r="I103" s="482"/>
      <c r="J103" s="519"/>
      <c r="K103" s="478">
        <f t="shared" si="28"/>
        <v>52</v>
      </c>
      <c r="L103" s="485">
        <v>52</v>
      </c>
      <c r="M103" s="485"/>
      <c r="N103" s="484"/>
      <c r="O103" s="478">
        <f t="shared" si="29"/>
        <v>52</v>
      </c>
      <c r="P103" s="485">
        <v>24</v>
      </c>
      <c r="Q103" s="485">
        <v>28</v>
      </c>
      <c r="R103" s="485"/>
      <c r="S103" s="548">
        <f t="shared" si="30"/>
        <v>-28</v>
      </c>
      <c r="T103" s="548"/>
      <c r="U103" s="548"/>
      <c r="V103" s="548"/>
      <c r="W103" s="548">
        <f t="shared" si="31"/>
        <v>20</v>
      </c>
      <c r="X103" s="548"/>
      <c r="Y103" s="548"/>
      <c r="Z103" s="548"/>
      <c r="AA103" s="548">
        <f t="shared" si="32"/>
        <v>20</v>
      </c>
      <c r="AB103" s="548"/>
      <c r="AC103" s="548"/>
      <c r="AD103" s="548"/>
    </row>
    <row r="104" spans="1:30">
      <c r="A104" s="416"/>
      <c r="B104" s="488" t="s">
        <v>552</v>
      </c>
      <c r="C104" s="478">
        <f t="shared" si="26"/>
        <v>16</v>
      </c>
      <c r="D104" s="482">
        <v>16</v>
      </c>
      <c r="E104" s="482"/>
      <c r="F104" s="482"/>
      <c r="G104" s="478">
        <f t="shared" si="27"/>
        <v>16</v>
      </c>
      <c r="H104" s="482">
        <v>16</v>
      </c>
      <c r="I104" s="482"/>
      <c r="J104" s="519"/>
      <c r="K104" s="478">
        <f t="shared" si="28"/>
        <v>23</v>
      </c>
      <c r="L104" s="482">
        <v>23</v>
      </c>
      <c r="M104" s="482"/>
      <c r="N104" s="480"/>
      <c r="O104" s="478">
        <f t="shared" si="29"/>
        <v>24</v>
      </c>
      <c r="P104" s="482">
        <v>19</v>
      </c>
      <c r="Q104" s="482">
        <v>5</v>
      </c>
      <c r="R104" s="482"/>
      <c r="S104" s="548">
        <f t="shared" si="30"/>
        <v>-4</v>
      </c>
      <c r="T104" s="548"/>
      <c r="U104" s="548"/>
      <c r="V104" s="548"/>
      <c r="W104" s="548">
        <f t="shared" si="31"/>
        <v>8</v>
      </c>
      <c r="X104" s="548"/>
      <c r="Y104" s="548"/>
      <c r="Z104" s="548"/>
      <c r="AA104" s="548">
        <f t="shared" si="32"/>
        <v>8</v>
      </c>
      <c r="AB104" s="548"/>
      <c r="AC104" s="548"/>
      <c r="AD104" s="548"/>
    </row>
    <row r="105" spans="1:30">
      <c r="A105" s="416"/>
      <c r="B105" s="488" t="s">
        <v>553</v>
      </c>
      <c r="C105" s="478">
        <f t="shared" si="26"/>
        <v>16</v>
      </c>
      <c r="D105" s="482">
        <v>16</v>
      </c>
      <c r="E105" s="482"/>
      <c r="F105" s="482"/>
      <c r="G105" s="478">
        <f t="shared" si="27"/>
        <v>16</v>
      </c>
      <c r="H105" s="482">
        <v>16</v>
      </c>
      <c r="I105" s="482"/>
      <c r="J105" s="519"/>
      <c r="K105" s="478">
        <f t="shared" si="28"/>
        <v>23</v>
      </c>
      <c r="L105" s="485">
        <v>23</v>
      </c>
      <c r="M105" s="485"/>
      <c r="N105" s="484"/>
      <c r="O105" s="478">
        <f t="shared" si="29"/>
        <v>23</v>
      </c>
      <c r="P105" s="485">
        <v>19</v>
      </c>
      <c r="Q105" s="485">
        <v>4</v>
      </c>
      <c r="R105" s="485"/>
      <c r="S105" s="548">
        <f t="shared" si="30"/>
        <v>-4</v>
      </c>
      <c r="T105" s="548"/>
      <c r="U105" s="548"/>
      <c r="V105" s="548"/>
      <c r="W105" s="548">
        <f t="shared" si="31"/>
        <v>7</v>
      </c>
      <c r="X105" s="548"/>
      <c r="Y105" s="548"/>
      <c r="Z105" s="548"/>
      <c r="AA105" s="548">
        <f t="shared" si="32"/>
        <v>7</v>
      </c>
      <c r="AB105" s="548"/>
      <c r="AC105" s="548"/>
      <c r="AD105" s="548"/>
    </row>
    <row r="106" spans="1:30">
      <c r="A106" s="491">
        <v>2</v>
      </c>
      <c r="B106" s="492" t="s">
        <v>554</v>
      </c>
      <c r="C106" s="478">
        <f t="shared" si="26"/>
        <v>3420</v>
      </c>
      <c r="D106" s="482">
        <f t="shared" ref="D106:L106" si="40">D107+D116+D117+D118</f>
        <v>3420</v>
      </c>
      <c r="E106" s="482">
        <f t="shared" si="40"/>
        <v>0</v>
      </c>
      <c r="F106" s="482">
        <f t="shared" si="40"/>
        <v>0</v>
      </c>
      <c r="G106" s="478">
        <f t="shared" si="27"/>
        <v>3483</v>
      </c>
      <c r="H106" s="482">
        <f t="shared" si="40"/>
        <v>3483</v>
      </c>
      <c r="I106" s="482"/>
      <c r="J106" s="519"/>
      <c r="K106" s="478">
        <f t="shared" si="28"/>
        <v>3660</v>
      </c>
      <c r="L106" s="482">
        <f t="shared" si="40"/>
        <v>3660</v>
      </c>
      <c r="M106" s="482"/>
      <c r="N106" s="480"/>
      <c r="O106" s="478">
        <f t="shared" si="29"/>
        <v>3660</v>
      </c>
      <c r="P106" s="482">
        <f t="shared" ref="P106:R106" si="41">P107+P116+P117+P118</f>
        <v>2014</v>
      </c>
      <c r="Q106" s="482">
        <f t="shared" si="41"/>
        <v>1646</v>
      </c>
      <c r="R106" s="482">
        <f t="shared" si="41"/>
        <v>0</v>
      </c>
      <c r="S106" s="548">
        <f t="shared" si="30"/>
        <v>-1646</v>
      </c>
      <c r="T106" s="548"/>
      <c r="U106" s="548"/>
      <c r="V106" s="548"/>
      <c r="W106" s="548">
        <f t="shared" si="31"/>
        <v>177</v>
      </c>
      <c r="X106" s="548"/>
      <c r="Y106" s="548"/>
      <c r="Z106" s="548"/>
      <c r="AA106" s="548">
        <f t="shared" si="32"/>
        <v>240</v>
      </c>
      <c r="AB106" s="548"/>
      <c r="AC106" s="548"/>
      <c r="AD106" s="548"/>
    </row>
    <row r="107" spans="1:30">
      <c r="A107" s="416" t="s">
        <v>161</v>
      </c>
      <c r="B107" s="483" t="s">
        <v>537</v>
      </c>
      <c r="C107" s="478">
        <f t="shared" si="26"/>
        <v>1154</v>
      </c>
      <c r="D107" s="482">
        <f t="shared" ref="D107:L107" si="42">SUM(D108:D115)</f>
        <v>1154</v>
      </c>
      <c r="E107" s="482">
        <f t="shared" si="42"/>
        <v>0</v>
      </c>
      <c r="F107" s="482">
        <f t="shared" si="42"/>
        <v>0</v>
      </c>
      <c r="G107" s="478">
        <f t="shared" si="27"/>
        <v>1219</v>
      </c>
      <c r="H107" s="482">
        <f t="shared" si="42"/>
        <v>1219</v>
      </c>
      <c r="I107" s="482"/>
      <c r="J107" s="519"/>
      <c r="K107" s="478">
        <f t="shared" si="28"/>
        <v>0</v>
      </c>
      <c r="L107" s="482">
        <f t="shared" si="42"/>
        <v>0</v>
      </c>
      <c r="M107" s="482"/>
      <c r="N107" s="480"/>
      <c r="O107" s="478">
        <f t="shared" si="29"/>
        <v>0</v>
      </c>
      <c r="P107" s="482">
        <f t="shared" ref="P107:R107" si="43">SUM(P108:P115)</f>
        <v>0</v>
      </c>
      <c r="Q107" s="482">
        <f t="shared" si="43"/>
        <v>0</v>
      </c>
      <c r="R107" s="482">
        <f t="shared" si="43"/>
        <v>0</v>
      </c>
      <c r="S107" s="548">
        <f t="shared" si="30"/>
        <v>0</v>
      </c>
      <c r="T107" s="548"/>
      <c r="U107" s="548"/>
      <c r="V107" s="548"/>
      <c r="W107" s="548">
        <f t="shared" si="31"/>
        <v>-1219</v>
      </c>
      <c r="X107" s="548"/>
      <c r="Y107" s="548"/>
      <c r="Z107" s="548"/>
      <c r="AA107" s="548">
        <f t="shared" si="32"/>
        <v>-1154</v>
      </c>
      <c r="AB107" s="548"/>
      <c r="AC107" s="548"/>
      <c r="AD107" s="548"/>
    </row>
    <row r="108" spans="1:30">
      <c r="A108" s="416"/>
      <c r="B108" s="483" t="s">
        <v>555</v>
      </c>
      <c r="C108" s="478">
        <f t="shared" si="26"/>
        <v>160</v>
      </c>
      <c r="D108" s="482">
        <v>160</v>
      </c>
      <c r="E108" s="482"/>
      <c r="F108" s="482"/>
      <c r="G108" s="478">
        <f t="shared" si="27"/>
        <v>158</v>
      </c>
      <c r="H108" s="557">
        <v>158</v>
      </c>
      <c r="I108" s="557"/>
      <c r="J108" s="519"/>
      <c r="K108" s="478">
        <f t="shared" si="28"/>
        <v>0</v>
      </c>
      <c r="L108" s="482"/>
      <c r="M108" s="482"/>
      <c r="N108" s="480"/>
      <c r="O108" s="478">
        <f t="shared" si="29"/>
        <v>0</v>
      </c>
      <c r="P108" s="482"/>
      <c r="Q108" s="482"/>
      <c r="R108" s="482"/>
      <c r="S108" s="548">
        <f t="shared" si="30"/>
        <v>0</v>
      </c>
      <c r="T108" s="548"/>
      <c r="U108" s="548"/>
      <c r="V108" s="548"/>
      <c r="W108" s="548">
        <f t="shared" si="31"/>
        <v>-158</v>
      </c>
      <c r="X108" s="548"/>
      <c r="Y108" s="548"/>
      <c r="Z108" s="548"/>
      <c r="AA108" s="548">
        <f t="shared" si="32"/>
        <v>-160</v>
      </c>
      <c r="AB108" s="548"/>
      <c r="AC108" s="548"/>
      <c r="AD108" s="548"/>
    </row>
    <row r="109" spans="1:30">
      <c r="A109" s="416"/>
      <c r="B109" s="483" t="s">
        <v>556</v>
      </c>
      <c r="C109" s="478">
        <f t="shared" si="26"/>
        <v>115</v>
      </c>
      <c r="D109" s="482">
        <v>115</v>
      </c>
      <c r="E109" s="482"/>
      <c r="F109" s="482"/>
      <c r="G109" s="478">
        <f t="shared" si="27"/>
        <v>145</v>
      </c>
      <c r="H109" s="557">
        <v>145</v>
      </c>
      <c r="I109" s="557"/>
      <c r="J109" s="519"/>
      <c r="K109" s="478">
        <f t="shared" si="28"/>
        <v>0</v>
      </c>
      <c r="L109" s="485"/>
      <c r="M109" s="485"/>
      <c r="N109" s="484"/>
      <c r="O109" s="478">
        <f t="shared" si="29"/>
        <v>0</v>
      </c>
      <c r="P109" s="485"/>
      <c r="Q109" s="485"/>
      <c r="R109" s="485"/>
      <c r="S109" s="548">
        <f t="shared" si="30"/>
        <v>0</v>
      </c>
      <c r="T109" s="548"/>
      <c r="U109" s="548"/>
      <c r="V109" s="548"/>
      <c r="W109" s="548">
        <f t="shared" si="31"/>
        <v>-145</v>
      </c>
      <c r="X109" s="548"/>
      <c r="Y109" s="548"/>
      <c r="Z109" s="548"/>
      <c r="AA109" s="548">
        <f t="shared" si="32"/>
        <v>-115</v>
      </c>
      <c r="AB109" s="548"/>
      <c r="AC109" s="548"/>
      <c r="AD109" s="548"/>
    </row>
    <row r="110" spans="1:30">
      <c r="A110" s="416"/>
      <c r="B110" s="483" t="s">
        <v>557</v>
      </c>
      <c r="C110" s="478">
        <f t="shared" si="26"/>
        <v>182</v>
      </c>
      <c r="D110" s="482">
        <v>182</v>
      </c>
      <c r="E110" s="482"/>
      <c r="F110" s="482"/>
      <c r="G110" s="478">
        <f t="shared" si="27"/>
        <v>182</v>
      </c>
      <c r="H110" s="557">
        <v>182</v>
      </c>
      <c r="I110" s="557"/>
      <c r="J110" s="519"/>
      <c r="K110" s="478">
        <f t="shared" si="28"/>
        <v>0</v>
      </c>
      <c r="L110" s="485"/>
      <c r="M110" s="485"/>
      <c r="N110" s="484"/>
      <c r="O110" s="478">
        <f t="shared" si="29"/>
        <v>0</v>
      </c>
      <c r="P110" s="485"/>
      <c r="Q110" s="485"/>
      <c r="R110" s="485"/>
      <c r="S110" s="548">
        <f t="shared" si="30"/>
        <v>0</v>
      </c>
      <c r="T110" s="548"/>
      <c r="U110" s="548"/>
      <c r="V110" s="548"/>
      <c r="W110" s="548">
        <f t="shared" si="31"/>
        <v>-182</v>
      </c>
      <c r="X110" s="548"/>
      <c r="Y110" s="548"/>
      <c r="Z110" s="548"/>
      <c r="AA110" s="548">
        <f t="shared" si="32"/>
        <v>-182</v>
      </c>
      <c r="AB110" s="548"/>
      <c r="AC110" s="548"/>
      <c r="AD110" s="548"/>
    </row>
    <row r="111" spans="1:30">
      <c r="A111" s="416"/>
      <c r="B111" s="483" t="s">
        <v>558</v>
      </c>
      <c r="C111" s="478">
        <f t="shared" si="26"/>
        <v>145</v>
      </c>
      <c r="D111" s="482">
        <v>145</v>
      </c>
      <c r="E111" s="482"/>
      <c r="F111" s="482"/>
      <c r="G111" s="478">
        <f t="shared" si="27"/>
        <v>133</v>
      </c>
      <c r="H111" s="557">
        <v>133</v>
      </c>
      <c r="I111" s="557"/>
      <c r="J111" s="519"/>
      <c r="K111" s="478">
        <f t="shared" si="28"/>
        <v>0</v>
      </c>
      <c r="L111" s="485"/>
      <c r="M111" s="485"/>
      <c r="N111" s="484"/>
      <c r="O111" s="478">
        <f t="shared" si="29"/>
        <v>0</v>
      </c>
      <c r="P111" s="485"/>
      <c r="Q111" s="485"/>
      <c r="R111" s="485"/>
      <c r="S111" s="548">
        <f t="shared" si="30"/>
        <v>0</v>
      </c>
      <c r="T111" s="548"/>
      <c r="U111" s="548"/>
      <c r="V111" s="548"/>
      <c r="W111" s="548">
        <f t="shared" si="31"/>
        <v>-133</v>
      </c>
      <c r="X111" s="548"/>
      <c r="Y111" s="548"/>
      <c r="Z111" s="548"/>
      <c r="AA111" s="548">
        <f t="shared" si="32"/>
        <v>-145</v>
      </c>
      <c r="AB111" s="548"/>
      <c r="AC111" s="548"/>
      <c r="AD111" s="548"/>
    </row>
    <row r="112" spans="1:30">
      <c r="A112" s="416"/>
      <c r="B112" s="483" t="s">
        <v>559</v>
      </c>
      <c r="C112" s="478">
        <f t="shared" si="26"/>
        <v>85</v>
      </c>
      <c r="D112" s="482">
        <v>85</v>
      </c>
      <c r="E112" s="482"/>
      <c r="F112" s="482"/>
      <c r="G112" s="478">
        <f t="shared" si="27"/>
        <v>115</v>
      </c>
      <c r="H112" s="557">
        <v>115</v>
      </c>
      <c r="I112" s="557"/>
      <c r="J112" s="519"/>
      <c r="K112" s="478">
        <f t="shared" si="28"/>
        <v>0</v>
      </c>
      <c r="L112" s="485"/>
      <c r="M112" s="485"/>
      <c r="N112" s="484"/>
      <c r="O112" s="478">
        <f t="shared" si="29"/>
        <v>0</v>
      </c>
      <c r="P112" s="485"/>
      <c r="Q112" s="485"/>
      <c r="R112" s="485"/>
      <c r="S112" s="548">
        <f t="shared" si="30"/>
        <v>0</v>
      </c>
      <c r="T112" s="548"/>
      <c r="U112" s="548"/>
      <c r="V112" s="548"/>
      <c r="W112" s="548">
        <f t="shared" si="31"/>
        <v>-115</v>
      </c>
      <c r="X112" s="548"/>
      <c r="Y112" s="548"/>
      <c r="Z112" s="548"/>
      <c r="AA112" s="548">
        <f t="shared" si="32"/>
        <v>-85</v>
      </c>
      <c r="AB112" s="548"/>
      <c r="AC112" s="548"/>
      <c r="AD112" s="548"/>
    </row>
    <row r="113" spans="1:30">
      <c r="A113" s="416"/>
      <c r="B113" s="483" t="s">
        <v>560</v>
      </c>
      <c r="C113" s="478">
        <f t="shared" si="26"/>
        <v>175</v>
      </c>
      <c r="D113" s="482">
        <v>175</v>
      </c>
      <c r="E113" s="482"/>
      <c r="F113" s="482"/>
      <c r="G113" s="478">
        <f t="shared" si="27"/>
        <v>178</v>
      </c>
      <c r="H113" s="557">
        <v>178</v>
      </c>
      <c r="I113" s="557"/>
      <c r="J113" s="519"/>
      <c r="K113" s="478">
        <f t="shared" si="28"/>
        <v>0</v>
      </c>
      <c r="L113" s="485"/>
      <c r="M113" s="485"/>
      <c r="N113" s="484"/>
      <c r="O113" s="478">
        <f t="shared" si="29"/>
        <v>0</v>
      </c>
      <c r="P113" s="485"/>
      <c r="Q113" s="485"/>
      <c r="R113" s="485"/>
      <c r="S113" s="548">
        <f t="shared" si="30"/>
        <v>0</v>
      </c>
      <c r="T113" s="548"/>
      <c r="U113" s="548"/>
      <c r="V113" s="548"/>
      <c r="W113" s="548">
        <f t="shared" si="31"/>
        <v>-178</v>
      </c>
      <c r="X113" s="548"/>
      <c r="Y113" s="548"/>
      <c r="Z113" s="548"/>
      <c r="AA113" s="548">
        <f t="shared" si="32"/>
        <v>-175</v>
      </c>
      <c r="AB113" s="548"/>
      <c r="AC113" s="548"/>
      <c r="AD113" s="548"/>
    </row>
    <row r="114" spans="1:30">
      <c r="A114" s="416"/>
      <c r="B114" s="483" t="s">
        <v>561</v>
      </c>
      <c r="C114" s="478">
        <f t="shared" si="26"/>
        <v>130</v>
      </c>
      <c r="D114" s="482">
        <v>130</v>
      </c>
      <c r="E114" s="482"/>
      <c r="F114" s="482"/>
      <c r="G114" s="478">
        <f t="shared" si="27"/>
        <v>130</v>
      </c>
      <c r="H114" s="557">
        <v>130</v>
      </c>
      <c r="I114" s="557"/>
      <c r="J114" s="519"/>
      <c r="K114" s="478">
        <f t="shared" si="28"/>
        <v>0</v>
      </c>
      <c r="L114" s="482"/>
      <c r="M114" s="482"/>
      <c r="N114" s="480"/>
      <c r="O114" s="478">
        <f t="shared" si="29"/>
        <v>0</v>
      </c>
      <c r="P114" s="482"/>
      <c r="Q114" s="482"/>
      <c r="R114" s="482"/>
      <c r="S114" s="548">
        <f t="shared" si="30"/>
        <v>0</v>
      </c>
      <c r="T114" s="548"/>
      <c r="U114" s="548"/>
      <c r="V114" s="548"/>
      <c r="W114" s="548">
        <f t="shared" si="31"/>
        <v>-130</v>
      </c>
      <c r="X114" s="548"/>
      <c r="Y114" s="548"/>
      <c r="Z114" s="548"/>
      <c r="AA114" s="548">
        <f t="shared" si="32"/>
        <v>-130</v>
      </c>
      <c r="AB114" s="548"/>
      <c r="AC114" s="548"/>
      <c r="AD114" s="548"/>
    </row>
    <row r="115" spans="1:30">
      <c r="A115" s="416"/>
      <c r="B115" s="483" t="s">
        <v>562</v>
      </c>
      <c r="C115" s="478">
        <f t="shared" si="26"/>
        <v>162</v>
      </c>
      <c r="D115" s="482">
        <v>162</v>
      </c>
      <c r="E115" s="482"/>
      <c r="F115" s="482"/>
      <c r="G115" s="478">
        <f t="shared" si="27"/>
        <v>178</v>
      </c>
      <c r="H115" s="557">
        <v>178</v>
      </c>
      <c r="I115" s="557"/>
      <c r="J115" s="519"/>
      <c r="K115" s="478">
        <f t="shared" si="28"/>
        <v>0</v>
      </c>
      <c r="L115" s="485"/>
      <c r="M115" s="485"/>
      <c r="N115" s="484"/>
      <c r="O115" s="478">
        <f t="shared" si="29"/>
        <v>0</v>
      </c>
      <c r="P115" s="485"/>
      <c r="Q115" s="485"/>
      <c r="R115" s="485"/>
      <c r="S115" s="548">
        <f t="shared" si="30"/>
        <v>0</v>
      </c>
      <c r="T115" s="548"/>
      <c r="U115" s="548"/>
      <c r="V115" s="548"/>
      <c r="W115" s="548">
        <f t="shared" si="31"/>
        <v>-178</v>
      </c>
      <c r="X115" s="548"/>
      <c r="Y115" s="548"/>
      <c r="Z115" s="548"/>
      <c r="AA115" s="548">
        <f t="shared" si="32"/>
        <v>-162</v>
      </c>
      <c r="AB115" s="548"/>
      <c r="AC115" s="548"/>
      <c r="AD115" s="548"/>
    </row>
    <row r="116" spans="1:30">
      <c r="A116" s="416" t="s">
        <v>162</v>
      </c>
      <c r="B116" s="483" t="s">
        <v>563</v>
      </c>
      <c r="C116" s="478">
        <f t="shared" si="26"/>
        <v>1400</v>
      </c>
      <c r="D116" s="482">
        <v>1400</v>
      </c>
      <c r="E116" s="482"/>
      <c r="F116" s="482"/>
      <c r="G116" s="478">
        <f t="shared" si="27"/>
        <v>1400</v>
      </c>
      <c r="H116" s="482">
        <v>1400</v>
      </c>
      <c r="I116" s="482"/>
      <c r="J116" s="519"/>
      <c r="K116" s="478">
        <f t="shared" si="28"/>
        <v>1400</v>
      </c>
      <c r="L116" s="485">
        <v>1400</v>
      </c>
      <c r="M116" s="485"/>
      <c r="N116" s="484"/>
      <c r="O116" s="478">
        <f t="shared" si="29"/>
        <v>1400</v>
      </c>
      <c r="P116" s="485">
        <v>1400</v>
      </c>
      <c r="Q116" s="485"/>
      <c r="R116" s="485"/>
      <c r="S116" s="548">
        <f t="shared" si="30"/>
        <v>0</v>
      </c>
      <c r="T116" s="548"/>
      <c r="U116" s="548"/>
      <c r="V116" s="548"/>
      <c r="W116" s="548">
        <f t="shared" si="31"/>
        <v>0</v>
      </c>
      <c r="X116" s="548"/>
      <c r="Y116" s="548"/>
      <c r="Z116" s="548"/>
      <c r="AA116" s="548">
        <f t="shared" si="32"/>
        <v>0</v>
      </c>
      <c r="AB116" s="548"/>
      <c r="AC116" s="548"/>
      <c r="AD116" s="548"/>
    </row>
    <row r="117" spans="1:30">
      <c r="A117" s="416" t="s">
        <v>264</v>
      </c>
      <c r="B117" s="488" t="s">
        <v>564</v>
      </c>
      <c r="C117" s="478">
        <f t="shared" si="26"/>
        <v>120</v>
      </c>
      <c r="D117" s="482">
        <v>120</v>
      </c>
      <c r="E117" s="482"/>
      <c r="F117" s="482"/>
      <c r="G117" s="478">
        <f t="shared" si="27"/>
        <v>50</v>
      </c>
      <c r="H117" s="482">
        <v>50</v>
      </c>
      <c r="I117" s="482"/>
      <c r="J117" s="519"/>
      <c r="K117" s="478">
        <f t="shared" si="28"/>
        <v>0</v>
      </c>
      <c r="L117" s="485"/>
      <c r="M117" s="485"/>
      <c r="N117" s="484"/>
      <c r="O117" s="478">
        <f t="shared" si="29"/>
        <v>0</v>
      </c>
      <c r="P117" s="485"/>
      <c r="Q117" s="485"/>
      <c r="R117" s="485"/>
      <c r="S117" s="548">
        <f t="shared" si="30"/>
        <v>0</v>
      </c>
      <c r="T117" s="548"/>
      <c r="U117" s="548"/>
      <c r="V117" s="548"/>
      <c r="W117" s="548">
        <f t="shared" si="31"/>
        <v>-50</v>
      </c>
      <c r="X117" s="548"/>
      <c r="Y117" s="548"/>
      <c r="Z117" s="548"/>
      <c r="AA117" s="548">
        <f t="shared" si="32"/>
        <v>-120</v>
      </c>
      <c r="AB117" s="548"/>
      <c r="AC117" s="548"/>
      <c r="AD117" s="548"/>
    </row>
    <row r="118" spans="1:30" ht="25.5">
      <c r="A118" s="416" t="s">
        <v>265</v>
      </c>
      <c r="B118" s="493" t="s">
        <v>647</v>
      </c>
      <c r="C118" s="478">
        <f t="shared" si="26"/>
        <v>746</v>
      </c>
      <c r="D118" s="482">
        <v>746</v>
      </c>
      <c r="E118" s="482"/>
      <c r="F118" s="482"/>
      <c r="G118" s="478">
        <f t="shared" si="27"/>
        <v>814</v>
      </c>
      <c r="H118" s="482">
        <v>814</v>
      </c>
      <c r="I118" s="482"/>
      <c r="J118" s="519"/>
      <c r="K118" s="478">
        <f t="shared" si="28"/>
        <v>2260</v>
      </c>
      <c r="L118" s="485">
        <v>2260</v>
      </c>
      <c r="M118" s="485"/>
      <c r="N118" s="484"/>
      <c r="O118" s="478">
        <f t="shared" si="29"/>
        <v>2260</v>
      </c>
      <c r="P118" s="485">
        <v>614</v>
      </c>
      <c r="Q118" s="485">
        <f>157+105+177+218+206+38+230+204+185+32+29+65</f>
        <v>1646</v>
      </c>
      <c r="R118" s="485"/>
      <c r="S118" s="548">
        <f t="shared" si="30"/>
        <v>-1646</v>
      </c>
      <c r="T118" s="548"/>
      <c r="U118" s="548"/>
      <c r="V118" s="548"/>
      <c r="W118" s="548">
        <f t="shared" si="31"/>
        <v>1446</v>
      </c>
      <c r="X118" s="548"/>
      <c r="Y118" s="548"/>
      <c r="Z118" s="548"/>
      <c r="AA118" s="548">
        <f t="shared" si="32"/>
        <v>1514</v>
      </c>
      <c r="AB118" s="548"/>
      <c r="AC118" s="548"/>
      <c r="AD118" s="548"/>
    </row>
    <row r="119" spans="1:30">
      <c r="A119" s="416">
        <v>3</v>
      </c>
      <c r="B119" s="493" t="s">
        <v>565</v>
      </c>
      <c r="C119" s="478">
        <f t="shared" si="26"/>
        <v>0</v>
      </c>
      <c r="D119" s="482"/>
      <c r="E119" s="482"/>
      <c r="F119" s="482"/>
      <c r="G119" s="478">
        <f t="shared" si="27"/>
        <v>46</v>
      </c>
      <c r="H119" s="482">
        <v>46</v>
      </c>
      <c r="I119" s="482"/>
      <c r="J119" s="519"/>
      <c r="K119" s="478">
        <f t="shared" si="28"/>
        <v>0</v>
      </c>
      <c r="L119" s="485"/>
      <c r="M119" s="485"/>
      <c r="N119" s="484"/>
      <c r="O119" s="478">
        <f t="shared" si="29"/>
        <v>0</v>
      </c>
      <c r="P119" s="485"/>
      <c r="Q119" s="485"/>
      <c r="R119" s="485"/>
      <c r="S119" s="548">
        <f t="shared" si="30"/>
        <v>0</v>
      </c>
      <c r="T119" s="548"/>
      <c r="U119" s="548"/>
      <c r="V119" s="548"/>
      <c r="W119" s="548">
        <f t="shared" si="31"/>
        <v>-46</v>
      </c>
      <c r="X119" s="548"/>
      <c r="Y119" s="548"/>
      <c r="Z119" s="548"/>
      <c r="AA119" s="548">
        <f t="shared" si="32"/>
        <v>0</v>
      </c>
      <c r="AB119" s="548"/>
      <c r="AC119" s="548"/>
      <c r="AD119" s="548"/>
    </row>
    <row r="120" spans="1:30">
      <c r="A120" s="477" t="s">
        <v>73</v>
      </c>
      <c r="B120" s="494" t="s">
        <v>566</v>
      </c>
      <c r="C120" s="478">
        <f t="shared" si="26"/>
        <v>44</v>
      </c>
      <c r="D120" s="482">
        <f t="shared" ref="D120:L120" si="44">SUM(D121:D122)</f>
        <v>44</v>
      </c>
      <c r="E120" s="482">
        <f t="shared" si="44"/>
        <v>0</v>
      </c>
      <c r="F120" s="482">
        <f t="shared" si="44"/>
        <v>0</v>
      </c>
      <c r="G120" s="478">
        <f t="shared" si="27"/>
        <v>42</v>
      </c>
      <c r="H120" s="482">
        <f t="shared" si="44"/>
        <v>42</v>
      </c>
      <c r="I120" s="482"/>
      <c r="J120" s="519"/>
      <c r="K120" s="478">
        <f t="shared" si="28"/>
        <v>0</v>
      </c>
      <c r="L120" s="482">
        <f t="shared" si="44"/>
        <v>0</v>
      </c>
      <c r="M120" s="482"/>
      <c r="N120" s="480"/>
      <c r="O120" s="478">
        <f t="shared" si="29"/>
        <v>0</v>
      </c>
      <c r="P120" s="482">
        <f t="shared" ref="P120:R120" si="45">SUM(P121:P122)</f>
        <v>0</v>
      </c>
      <c r="Q120" s="482">
        <f t="shared" si="45"/>
        <v>0</v>
      </c>
      <c r="R120" s="482">
        <f t="shared" si="45"/>
        <v>0</v>
      </c>
      <c r="S120" s="548">
        <f t="shared" si="30"/>
        <v>0</v>
      </c>
      <c r="T120" s="548"/>
      <c r="U120" s="548"/>
      <c r="V120" s="548"/>
      <c r="W120" s="548">
        <f t="shared" si="31"/>
        <v>-42</v>
      </c>
      <c r="X120" s="548"/>
      <c r="Y120" s="548"/>
      <c r="Z120" s="548"/>
      <c r="AA120" s="548">
        <f t="shared" si="32"/>
        <v>-44</v>
      </c>
      <c r="AB120" s="548"/>
      <c r="AC120" s="548"/>
      <c r="AD120" s="548"/>
    </row>
    <row r="121" spans="1:30" ht="25.5">
      <c r="A121" s="416"/>
      <c r="B121" s="493" t="s">
        <v>648</v>
      </c>
      <c r="C121" s="478">
        <f t="shared" si="26"/>
        <v>14</v>
      </c>
      <c r="D121" s="482">
        <v>14</v>
      </c>
      <c r="E121" s="482"/>
      <c r="F121" s="482"/>
      <c r="G121" s="478">
        <f t="shared" si="27"/>
        <v>13</v>
      </c>
      <c r="H121" s="482">
        <v>13</v>
      </c>
      <c r="I121" s="482"/>
      <c r="J121" s="519"/>
      <c r="K121" s="478">
        <f t="shared" si="28"/>
        <v>0</v>
      </c>
      <c r="L121" s="482"/>
      <c r="M121" s="482"/>
      <c r="N121" s="480"/>
      <c r="O121" s="478">
        <f t="shared" si="29"/>
        <v>0</v>
      </c>
      <c r="P121" s="482"/>
      <c r="Q121" s="517"/>
      <c r="R121" s="482"/>
      <c r="S121" s="548">
        <f t="shared" si="30"/>
        <v>0</v>
      </c>
      <c r="T121" s="548"/>
      <c r="U121" s="548"/>
      <c r="V121" s="548"/>
      <c r="W121" s="548">
        <f t="shared" si="31"/>
        <v>-13</v>
      </c>
      <c r="X121" s="548"/>
      <c r="Y121" s="548"/>
      <c r="Z121" s="548"/>
      <c r="AA121" s="548">
        <f t="shared" si="32"/>
        <v>-14</v>
      </c>
      <c r="AB121" s="548"/>
      <c r="AC121" s="548"/>
      <c r="AD121" s="548"/>
    </row>
    <row r="122" spans="1:30" ht="51">
      <c r="A122" s="416"/>
      <c r="B122" s="493" t="s">
        <v>649</v>
      </c>
      <c r="C122" s="478">
        <f t="shared" si="26"/>
        <v>30</v>
      </c>
      <c r="D122" s="482">
        <v>30</v>
      </c>
      <c r="E122" s="482"/>
      <c r="F122" s="482"/>
      <c r="G122" s="478">
        <f t="shared" si="27"/>
        <v>29</v>
      </c>
      <c r="H122" s="482">
        <v>29</v>
      </c>
      <c r="I122" s="482"/>
      <c r="J122" s="519"/>
      <c r="K122" s="478">
        <f t="shared" si="28"/>
        <v>0</v>
      </c>
      <c r="L122" s="485"/>
      <c r="M122" s="485"/>
      <c r="N122" s="484"/>
      <c r="O122" s="478">
        <f t="shared" si="29"/>
        <v>0</v>
      </c>
      <c r="P122" s="485"/>
      <c r="Q122" s="517"/>
      <c r="R122" s="485"/>
      <c r="S122" s="548">
        <f t="shared" si="30"/>
        <v>0</v>
      </c>
      <c r="T122" s="548"/>
      <c r="U122" s="548"/>
      <c r="V122" s="548"/>
      <c r="W122" s="548">
        <f t="shared" si="31"/>
        <v>-29</v>
      </c>
      <c r="X122" s="548"/>
      <c r="Y122" s="548"/>
      <c r="Z122" s="548"/>
      <c r="AA122" s="548">
        <f t="shared" si="32"/>
        <v>-30</v>
      </c>
      <c r="AB122" s="548"/>
      <c r="AC122" s="548"/>
      <c r="AD122" s="548"/>
    </row>
    <row r="123" spans="1:30">
      <c r="A123" s="477" t="s">
        <v>75</v>
      </c>
      <c r="B123" s="494" t="s">
        <v>567</v>
      </c>
      <c r="C123" s="478">
        <f t="shared" si="26"/>
        <v>0</v>
      </c>
      <c r="D123" s="482">
        <f>SUM(D124:D125)</f>
        <v>0</v>
      </c>
      <c r="E123" s="482"/>
      <c r="F123" s="482">
        <f t="shared" ref="F123:L123" si="46">SUM(F124:F125)</f>
        <v>0</v>
      </c>
      <c r="G123" s="478">
        <f t="shared" si="27"/>
        <v>22</v>
      </c>
      <c r="H123" s="482">
        <f t="shared" si="46"/>
        <v>22</v>
      </c>
      <c r="I123" s="482"/>
      <c r="J123" s="519"/>
      <c r="K123" s="478">
        <f t="shared" si="28"/>
        <v>22</v>
      </c>
      <c r="L123" s="482">
        <f t="shared" si="46"/>
        <v>22</v>
      </c>
      <c r="M123" s="482"/>
      <c r="N123" s="480"/>
      <c r="O123" s="478">
        <f t="shared" si="29"/>
        <v>29</v>
      </c>
      <c r="P123" s="482">
        <f t="shared" ref="P123:R123" si="47">SUM(P124:P125)</f>
        <v>16</v>
      </c>
      <c r="Q123" s="482">
        <f t="shared" si="47"/>
        <v>13</v>
      </c>
      <c r="R123" s="482">
        <f t="shared" si="47"/>
        <v>0</v>
      </c>
      <c r="S123" s="548">
        <f t="shared" si="30"/>
        <v>-6</v>
      </c>
      <c r="T123" s="548"/>
      <c r="U123" s="548"/>
      <c r="V123" s="548"/>
      <c r="W123" s="548">
        <f t="shared" si="31"/>
        <v>7</v>
      </c>
      <c r="X123" s="548"/>
      <c r="Y123" s="548"/>
      <c r="Z123" s="548"/>
      <c r="AA123" s="548">
        <f t="shared" si="32"/>
        <v>29</v>
      </c>
      <c r="AB123" s="548"/>
      <c r="AC123" s="548"/>
      <c r="AD123" s="548"/>
    </row>
    <row r="124" spans="1:30">
      <c r="A124" s="416"/>
      <c r="B124" s="488" t="s">
        <v>568</v>
      </c>
      <c r="C124" s="478">
        <f t="shared" si="26"/>
        <v>0</v>
      </c>
      <c r="D124" s="482"/>
      <c r="E124" s="482"/>
      <c r="F124" s="482"/>
      <c r="G124" s="478">
        <f t="shared" si="27"/>
        <v>0</v>
      </c>
      <c r="H124" s="482"/>
      <c r="I124" s="482"/>
      <c r="J124" s="519"/>
      <c r="K124" s="478">
        <f t="shared" si="28"/>
        <v>0</v>
      </c>
      <c r="L124" s="485"/>
      <c r="M124" s="485"/>
      <c r="N124" s="484"/>
      <c r="O124" s="478">
        <f t="shared" si="29"/>
        <v>0</v>
      </c>
      <c r="P124" s="485"/>
      <c r="Q124" s="485"/>
      <c r="R124" s="485"/>
      <c r="S124" s="548">
        <f t="shared" si="30"/>
        <v>0</v>
      </c>
      <c r="T124" s="548"/>
      <c r="U124" s="548"/>
      <c r="V124" s="548"/>
      <c r="W124" s="548">
        <f t="shared" si="31"/>
        <v>0</v>
      </c>
      <c r="X124" s="548"/>
      <c r="Y124" s="548"/>
      <c r="Z124" s="548"/>
      <c r="AA124" s="548">
        <f t="shared" si="32"/>
        <v>0</v>
      </c>
      <c r="AB124" s="548"/>
      <c r="AC124" s="548"/>
      <c r="AD124" s="548"/>
    </row>
    <row r="125" spans="1:30" ht="25.5">
      <c r="A125" s="416"/>
      <c r="B125" s="493" t="s">
        <v>569</v>
      </c>
      <c r="C125" s="478">
        <f t="shared" si="26"/>
        <v>0</v>
      </c>
      <c r="D125" s="482"/>
      <c r="E125" s="482"/>
      <c r="F125" s="482"/>
      <c r="G125" s="478">
        <f t="shared" si="27"/>
        <v>22</v>
      </c>
      <c r="H125" s="482">
        <v>22</v>
      </c>
      <c r="I125" s="482"/>
      <c r="J125" s="519"/>
      <c r="K125" s="478">
        <f t="shared" si="28"/>
        <v>22</v>
      </c>
      <c r="L125" s="485">
        <v>22</v>
      </c>
      <c r="M125" s="485"/>
      <c r="N125" s="484"/>
      <c r="O125" s="478">
        <f t="shared" si="29"/>
        <v>29</v>
      </c>
      <c r="P125" s="485">
        <v>16</v>
      </c>
      <c r="Q125" s="485">
        <v>13</v>
      </c>
      <c r="R125" s="485"/>
      <c r="S125" s="548">
        <f t="shared" si="30"/>
        <v>-6</v>
      </c>
      <c r="T125" s="548"/>
      <c r="U125" s="548"/>
      <c r="V125" s="548"/>
      <c r="W125" s="548">
        <f t="shared" si="31"/>
        <v>7</v>
      </c>
      <c r="X125" s="548"/>
      <c r="Y125" s="548"/>
      <c r="Z125" s="548"/>
      <c r="AA125" s="548">
        <f t="shared" si="32"/>
        <v>29</v>
      </c>
      <c r="AB125" s="548"/>
      <c r="AC125" s="548"/>
      <c r="AD125" s="548"/>
    </row>
    <row r="126" spans="1:30" ht="25.5">
      <c r="A126" s="477" t="s">
        <v>95</v>
      </c>
      <c r="B126" s="495" t="s">
        <v>570</v>
      </c>
      <c r="C126" s="478">
        <f t="shared" si="26"/>
        <v>530</v>
      </c>
      <c r="D126" s="482">
        <f t="shared" ref="D126:L126" si="48">D127+D137</f>
        <v>530</v>
      </c>
      <c r="E126" s="482">
        <f t="shared" si="48"/>
        <v>0</v>
      </c>
      <c r="F126" s="482">
        <f t="shared" si="48"/>
        <v>0</v>
      </c>
      <c r="G126" s="478">
        <f t="shared" si="27"/>
        <v>490</v>
      </c>
      <c r="H126" s="482">
        <f t="shared" si="48"/>
        <v>490</v>
      </c>
      <c r="I126" s="482"/>
      <c r="J126" s="519"/>
      <c r="K126" s="478">
        <f t="shared" si="28"/>
        <v>531</v>
      </c>
      <c r="L126" s="482">
        <f t="shared" si="48"/>
        <v>531</v>
      </c>
      <c r="M126" s="482"/>
      <c r="N126" s="480"/>
      <c r="O126" s="478">
        <f t="shared" si="29"/>
        <v>531</v>
      </c>
      <c r="P126" s="482">
        <f t="shared" ref="P126:R126" si="49">P127+P137</f>
        <v>501</v>
      </c>
      <c r="Q126" s="482">
        <f t="shared" si="49"/>
        <v>30</v>
      </c>
      <c r="R126" s="482">
        <f t="shared" si="49"/>
        <v>0</v>
      </c>
      <c r="S126" s="548">
        <f t="shared" si="30"/>
        <v>-30</v>
      </c>
      <c r="T126" s="548"/>
      <c r="U126" s="548"/>
      <c r="V126" s="548"/>
      <c r="W126" s="548">
        <f t="shared" si="31"/>
        <v>41</v>
      </c>
      <c r="X126" s="548"/>
      <c r="Y126" s="548"/>
      <c r="Z126" s="548"/>
      <c r="AA126" s="548">
        <f t="shared" si="32"/>
        <v>1</v>
      </c>
      <c r="AB126" s="548"/>
      <c r="AC126" s="548"/>
      <c r="AD126" s="548"/>
    </row>
    <row r="127" spans="1:30">
      <c r="A127" s="491">
        <v>1</v>
      </c>
      <c r="B127" s="496" t="s">
        <v>571</v>
      </c>
      <c r="C127" s="478">
        <f t="shared" si="26"/>
        <v>273</v>
      </c>
      <c r="D127" s="482">
        <f>SUM(D128:D136)</f>
        <v>273</v>
      </c>
      <c r="E127" s="482">
        <f t="shared" ref="E127:L127" si="50">SUM(E128:E136)</f>
        <v>0</v>
      </c>
      <c r="F127" s="482">
        <f t="shared" si="50"/>
        <v>0</v>
      </c>
      <c r="G127" s="478">
        <f>H127+I127+J127</f>
        <v>236</v>
      </c>
      <c r="H127" s="482">
        <f>SUM(H128:H136)</f>
        <v>236</v>
      </c>
      <c r="I127" s="482"/>
      <c r="J127" s="519"/>
      <c r="K127" s="478">
        <f t="shared" si="28"/>
        <v>297</v>
      </c>
      <c r="L127" s="482">
        <f t="shared" si="50"/>
        <v>297</v>
      </c>
      <c r="M127" s="482"/>
      <c r="N127" s="480"/>
      <c r="O127" s="478">
        <f t="shared" si="29"/>
        <v>297</v>
      </c>
      <c r="P127" s="482">
        <f t="shared" ref="P127" si="51">SUM(P128:P136)</f>
        <v>267</v>
      </c>
      <c r="Q127" s="482">
        <f>SUM(Q128:Q136)</f>
        <v>30</v>
      </c>
      <c r="R127" s="482">
        <f t="shared" ref="R127" si="52">SUM(R128:R136)</f>
        <v>0</v>
      </c>
      <c r="S127" s="548">
        <f t="shared" si="30"/>
        <v>-30</v>
      </c>
      <c r="T127" s="548"/>
      <c r="U127" s="548"/>
      <c r="V127" s="548"/>
      <c r="W127" s="548">
        <f t="shared" si="31"/>
        <v>61</v>
      </c>
      <c r="X127" s="548"/>
      <c r="Y127" s="548"/>
      <c r="Z127" s="548"/>
      <c r="AA127" s="548">
        <f t="shared" si="32"/>
        <v>24</v>
      </c>
      <c r="AB127" s="548"/>
      <c r="AC127" s="548"/>
      <c r="AD127" s="548"/>
    </row>
    <row r="128" spans="1:30">
      <c r="A128" s="416"/>
      <c r="B128" s="488" t="s">
        <v>294</v>
      </c>
      <c r="C128" s="478">
        <f t="shared" si="26"/>
        <v>28</v>
      </c>
      <c r="D128" s="482">
        <v>28</v>
      </c>
      <c r="E128" s="478"/>
      <c r="F128" s="478"/>
      <c r="G128" s="478">
        <f t="shared" si="27"/>
        <v>23</v>
      </c>
      <c r="H128" s="478">
        <v>23</v>
      </c>
      <c r="I128" s="478"/>
      <c r="J128" s="503"/>
      <c r="K128" s="478">
        <f t="shared" si="28"/>
        <v>20</v>
      </c>
      <c r="L128" s="482">
        <v>20</v>
      </c>
      <c r="M128" s="478"/>
      <c r="N128" s="481"/>
      <c r="O128" s="478">
        <f t="shared" si="29"/>
        <v>20</v>
      </c>
      <c r="P128" s="482">
        <v>20</v>
      </c>
      <c r="Q128" s="478"/>
      <c r="R128" s="478"/>
      <c r="S128" s="548">
        <f t="shared" si="30"/>
        <v>0</v>
      </c>
      <c r="T128" s="548"/>
      <c r="U128" s="548"/>
      <c r="V128" s="548"/>
      <c r="W128" s="548">
        <f t="shared" si="31"/>
        <v>-3</v>
      </c>
      <c r="X128" s="548"/>
      <c r="Y128" s="548"/>
      <c r="Z128" s="548"/>
      <c r="AA128" s="548">
        <f t="shared" si="32"/>
        <v>-8</v>
      </c>
      <c r="AB128" s="548"/>
      <c r="AC128" s="548"/>
      <c r="AD128" s="548"/>
    </row>
    <row r="129" spans="1:30">
      <c r="A129" s="416"/>
      <c r="B129" s="488" t="s">
        <v>304</v>
      </c>
      <c r="C129" s="478">
        <f t="shared" si="26"/>
        <v>30</v>
      </c>
      <c r="D129" s="482">
        <v>30</v>
      </c>
      <c r="E129" s="482"/>
      <c r="F129" s="482"/>
      <c r="G129" s="478">
        <f t="shared" si="27"/>
        <v>28</v>
      </c>
      <c r="H129" s="482">
        <v>28</v>
      </c>
      <c r="I129" s="482"/>
      <c r="J129" s="519"/>
      <c r="K129" s="478">
        <f t="shared" si="28"/>
        <v>24</v>
      </c>
      <c r="L129" s="485">
        <v>24</v>
      </c>
      <c r="M129" s="485"/>
      <c r="N129" s="484"/>
      <c r="O129" s="478">
        <f t="shared" si="29"/>
        <v>24</v>
      </c>
      <c r="P129" s="485">
        <v>24</v>
      </c>
      <c r="Q129" s="485"/>
      <c r="R129" s="485"/>
      <c r="S129" s="548">
        <f t="shared" si="30"/>
        <v>0</v>
      </c>
      <c r="T129" s="548"/>
      <c r="U129" s="548"/>
      <c r="V129" s="548"/>
      <c r="W129" s="548">
        <f t="shared" si="31"/>
        <v>-4</v>
      </c>
      <c r="X129" s="548"/>
      <c r="Y129" s="548"/>
      <c r="Z129" s="548"/>
      <c r="AA129" s="548">
        <f t="shared" si="32"/>
        <v>-6</v>
      </c>
      <c r="AB129" s="548"/>
      <c r="AC129" s="548"/>
      <c r="AD129" s="548"/>
    </row>
    <row r="130" spans="1:30" ht="38.25">
      <c r="A130" s="416"/>
      <c r="B130" s="493" t="s">
        <v>650</v>
      </c>
      <c r="C130" s="478">
        <f t="shared" si="26"/>
        <v>44</v>
      </c>
      <c r="D130" s="482">
        <v>44</v>
      </c>
      <c r="E130" s="482"/>
      <c r="F130" s="482"/>
      <c r="G130" s="478">
        <f t="shared" si="27"/>
        <v>42</v>
      </c>
      <c r="H130" s="482">
        <v>42</v>
      </c>
      <c r="I130" s="482"/>
      <c r="J130" s="519"/>
      <c r="K130" s="478">
        <f t="shared" si="28"/>
        <v>79</v>
      </c>
      <c r="L130" s="485">
        <v>79</v>
      </c>
      <c r="M130" s="485"/>
      <c r="N130" s="484"/>
      <c r="O130" s="478">
        <f t="shared" si="29"/>
        <v>79</v>
      </c>
      <c r="P130" s="485">
        <v>69</v>
      </c>
      <c r="Q130" s="485">
        <v>10</v>
      </c>
      <c r="R130" s="485"/>
      <c r="S130" s="548">
        <f t="shared" si="30"/>
        <v>-10</v>
      </c>
      <c r="T130" s="548"/>
      <c r="U130" s="548"/>
      <c r="V130" s="548"/>
      <c r="W130" s="548">
        <f t="shared" si="31"/>
        <v>37</v>
      </c>
      <c r="X130" s="548"/>
      <c r="Y130" s="548"/>
      <c r="Z130" s="548"/>
      <c r="AA130" s="548">
        <f t="shared" si="32"/>
        <v>35</v>
      </c>
      <c r="AB130" s="548"/>
      <c r="AC130" s="548"/>
      <c r="AD130" s="548"/>
    </row>
    <row r="131" spans="1:30" ht="25.5">
      <c r="A131" s="416"/>
      <c r="B131" s="493" t="s">
        <v>572</v>
      </c>
      <c r="C131" s="478">
        <f t="shared" si="26"/>
        <v>0</v>
      </c>
      <c r="D131" s="482"/>
      <c r="E131" s="482"/>
      <c r="F131" s="482"/>
      <c r="G131" s="478">
        <f t="shared" si="27"/>
        <v>0</v>
      </c>
      <c r="H131" s="482"/>
      <c r="I131" s="482"/>
      <c r="J131" s="519"/>
      <c r="K131" s="478">
        <f t="shared" si="28"/>
        <v>100</v>
      </c>
      <c r="L131" s="485">
        <v>100</v>
      </c>
      <c r="M131" s="485"/>
      <c r="N131" s="484"/>
      <c r="O131" s="478">
        <f t="shared" si="29"/>
        <v>100</v>
      </c>
      <c r="P131" s="485">
        <v>85</v>
      </c>
      <c r="Q131" s="485">
        <v>15</v>
      </c>
      <c r="R131" s="485"/>
      <c r="S131" s="548">
        <f t="shared" si="30"/>
        <v>-15</v>
      </c>
      <c r="T131" s="548"/>
      <c r="U131" s="548"/>
      <c r="V131" s="548"/>
      <c r="W131" s="548">
        <f t="shared" si="31"/>
        <v>100</v>
      </c>
      <c r="X131" s="548"/>
      <c r="Y131" s="548"/>
      <c r="Z131" s="548"/>
      <c r="AA131" s="548">
        <f t="shared" si="32"/>
        <v>100</v>
      </c>
      <c r="AB131" s="548"/>
      <c r="AC131" s="548"/>
      <c r="AD131" s="548"/>
    </row>
    <row r="132" spans="1:30">
      <c r="A132" s="416"/>
      <c r="B132" s="488" t="s">
        <v>573</v>
      </c>
      <c r="C132" s="478">
        <f t="shared" si="26"/>
        <v>27</v>
      </c>
      <c r="D132" s="482">
        <v>27</v>
      </c>
      <c r="E132" s="482"/>
      <c r="F132" s="482"/>
      <c r="G132" s="478">
        <f t="shared" si="27"/>
        <v>16</v>
      </c>
      <c r="H132" s="482">
        <v>16</v>
      </c>
      <c r="I132" s="482"/>
      <c r="J132" s="519"/>
      <c r="K132" s="478">
        <f t="shared" si="28"/>
        <v>16</v>
      </c>
      <c r="L132" s="485">
        <v>16</v>
      </c>
      <c r="M132" s="485"/>
      <c r="N132" s="484"/>
      <c r="O132" s="478">
        <f t="shared" si="29"/>
        <v>16</v>
      </c>
      <c r="P132" s="485">
        <v>16</v>
      </c>
      <c r="Q132" s="485"/>
      <c r="R132" s="485"/>
      <c r="S132" s="548">
        <f t="shared" si="30"/>
        <v>0</v>
      </c>
      <c r="T132" s="548"/>
      <c r="U132" s="548"/>
      <c r="V132" s="548"/>
      <c r="W132" s="548">
        <f t="shared" si="31"/>
        <v>0</v>
      </c>
      <c r="X132" s="548"/>
      <c r="Y132" s="548"/>
      <c r="Z132" s="548"/>
      <c r="AA132" s="548">
        <f t="shared" si="32"/>
        <v>-11</v>
      </c>
      <c r="AB132" s="548"/>
      <c r="AC132" s="548"/>
      <c r="AD132" s="548"/>
    </row>
    <row r="133" spans="1:30" ht="25.5">
      <c r="A133" s="416"/>
      <c r="B133" s="493" t="s">
        <v>574</v>
      </c>
      <c r="C133" s="478">
        <f t="shared" si="26"/>
        <v>45</v>
      </c>
      <c r="D133" s="482">
        <v>45</v>
      </c>
      <c r="E133" s="482"/>
      <c r="F133" s="482"/>
      <c r="G133" s="478">
        <f t="shared" si="27"/>
        <v>32</v>
      </c>
      <c r="H133" s="482">
        <v>32</v>
      </c>
      <c r="I133" s="482"/>
      <c r="J133" s="519"/>
      <c r="K133" s="478">
        <f t="shared" si="28"/>
        <v>31</v>
      </c>
      <c r="L133" s="485">
        <v>31</v>
      </c>
      <c r="M133" s="485"/>
      <c r="N133" s="484"/>
      <c r="O133" s="478">
        <f t="shared" si="29"/>
        <v>31</v>
      </c>
      <c r="P133" s="485">
        <v>26</v>
      </c>
      <c r="Q133" s="485">
        <v>5</v>
      </c>
      <c r="R133" s="485"/>
      <c r="S133" s="548">
        <f t="shared" si="30"/>
        <v>-5</v>
      </c>
      <c r="T133" s="548"/>
      <c r="U133" s="548"/>
      <c r="V133" s="548"/>
      <c r="W133" s="548">
        <f t="shared" si="31"/>
        <v>-1</v>
      </c>
      <c r="X133" s="548"/>
      <c r="Y133" s="548"/>
      <c r="Z133" s="548"/>
      <c r="AA133" s="548">
        <f t="shared" si="32"/>
        <v>-14</v>
      </c>
      <c r="AB133" s="548"/>
      <c r="AC133" s="548"/>
      <c r="AD133" s="548"/>
    </row>
    <row r="134" spans="1:30" ht="38.25">
      <c r="A134" s="416"/>
      <c r="B134" s="493" t="s">
        <v>575</v>
      </c>
      <c r="C134" s="478">
        <f t="shared" si="26"/>
        <v>30</v>
      </c>
      <c r="D134" s="482">
        <v>30</v>
      </c>
      <c r="E134" s="482"/>
      <c r="F134" s="482"/>
      <c r="G134" s="478">
        <f t="shared" si="27"/>
        <v>17</v>
      </c>
      <c r="H134" s="482">
        <v>17</v>
      </c>
      <c r="I134" s="482"/>
      <c r="J134" s="519"/>
      <c r="K134" s="478">
        <f t="shared" si="28"/>
        <v>27</v>
      </c>
      <c r="L134" s="485">
        <v>27</v>
      </c>
      <c r="M134" s="485"/>
      <c r="N134" s="484"/>
      <c r="O134" s="478">
        <f t="shared" si="29"/>
        <v>27</v>
      </c>
      <c r="P134" s="485">
        <v>27</v>
      </c>
      <c r="Q134" s="485"/>
      <c r="R134" s="485"/>
      <c r="S134" s="548">
        <f t="shared" si="30"/>
        <v>0</v>
      </c>
      <c r="T134" s="548"/>
      <c r="U134" s="548"/>
      <c r="V134" s="548"/>
      <c r="W134" s="548">
        <f t="shared" si="31"/>
        <v>10</v>
      </c>
      <c r="X134" s="548"/>
      <c r="Y134" s="548"/>
      <c r="Z134" s="548"/>
      <c r="AA134" s="548">
        <f t="shared" si="32"/>
        <v>-3</v>
      </c>
      <c r="AB134" s="548"/>
      <c r="AC134" s="548"/>
      <c r="AD134" s="548"/>
    </row>
    <row r="135" spans="1:30">
      <c r="A135" s="416"/>
      <c r="B135" s="493" t="s">
        <v>576</v>
      </c>
      <c r="C135" s="478">
        <f t="shared" si="26"/>
        <v>21</v>
      </c>
      <c r="D135" s="501">
        <v>21</v>
      </c>
      <c r="E135" s="497"/>
      <c r="F135" s="501"/>
      <c r="G135" s="478">
        <f t="shared" si="27"/>
        <v>31</v>
      </c>
      <c r="H135" s="482">
        <v>31</v>
      </c>
      <c r="I135" s="497"/>
      <c r="J135" s="519"/>
      <c r="K135" s="478">
        <f t="shared" si="28"/>
        <v>0</v>
      </c>
      <c r="L135" s="501"/>
      <c r="M135" s="501"/>
      <c r="N135" s="518"/>
      <c r="O135" s="478">
        <f t="shared" si="29"/>
        <v>0</v>
      </c>
      <c r="P135" s="501"/>
      <c r="Q135" s="501"/>
      <c r="R135" s="501"/>
      <c r="S135" s="548">
        <f t="shared" si="30"/>
        <v>0</v>
      </c>
      <c r="T135" s="548"/>
      <c r="U135" s="548"/>
      <c r="V135" s="548"/>
      <c r="W135" s="548">
        <f t="shared" si="31"/>
        <v>-31</v>
      </c>
      <c r="X135" s="548"/>
      <c r="Y135" s="548"/>
      <c r="Z135" s="548"/>
      <c r="AA135" s="548">
        <f t="shared" si="32"/>
        <v>-21</v>
      </c>
      <c r="AB135" s="548"/>
      <c r="AC135" s="548"/>
      <c r="AD135" s="548"/>
    </row>
    <row r="136" spans="1:30">
      <c r="A136" s="416"/>
      <c r="B136" s="493" t="s">
        <v>577</v>
      </c>
      <c r="C136" s="478">
        <f t="shared" si="26"/>
        <v>48</v>
      </c>
      <c r="D136" s="497">
        <v>48</v>
      </c>
      <c r="E136" s="497"/>
      <c r="F136" s="497"/>
      <c r="G136" s="478">
        <f t="shared" si="27"/>
        <v>47</v>
      </c>
      <c r="H136" s="497">
        <v>47</v>
      </c>
      <c r="I136" s="497"/>
      <c r="J136" s="519"/>
      <c r="K136" s="478">
        <f t="shared" si="28"/>
        <v>0</v>
      </c>
      <c r="L136" s="501"/>
      <c r="M136" s="501"/>
      <c r="N136" s="518"/>
      <c r="O136" s="478">
        <f t="shared" si="29"/>
        <v>0</v>
      </c>
      <c r="P136" s="501"/>
      <c r="Q136" s="501"/>
      <c r="R136" s="501"/>
      <c r="S136" s="548">
        <f t="shared" si="30"/>
        <v>0</v>
      </c>
      <c r="T136" s="548"/>
      <c r="U136" s="548"/>
      <c r="V136" s="548"/>
      <c r="W136" s="548">
        <f t="shared" si="31"/>
        <v>-47</v>
      </c>
      <c r="X136" s="548"/>
      <c r="Y136" s="548"/>
      <c r="Z136" s="548"/>
      <c r="AA136" s="548">
        <f t="shared" si="32"/>
        <v>-48</v>
      </c>
      <c r="AB136" s="548"/>
      <c r="AC136" s="548"/>
      <c r="AD136" s="548"/>
    </row>
    <row r="137" spans="1:30">
      <c r="A137" s="491">
        <v>2</v>
      </c>
      <c r="B137" s="492" t="s">
        <v>578</v>
      </c>
      <c r="C137" s="478">
        <f t="shared" si="26"/>
        <v>257</v>
      </c>
      <c r="D137" s="497">
        <f>SUM(D138:D140)</f>
        <v>257</v>
      </c>
      <c r="E137" s="497">
        <f t="shared" ref="E137:L137" si="53">SUM(E138:E140)</f>
        <v>0</v>
      </c>
      <c r="F137" s="497">
        <f t="shared" si="53"/>
        <v>0</v>
      </c>
      <c r="G137" s="478">
        <f t="shared" si="27"/>
        <v>254</v>
      </c>
      <c r="H137" s="497">
        <f t="shared" si="53"/>
        <v>254</v>
      </c>
      <c r="I137" s="497"/>
      <c r="J137" s="519"/>
      <c r="K137" s="478">
        <f t="shared" si="28"/>
        <v>234</v>
      </c>
      <c r="L137" s="497">
        <f t="shared" si="53"/>
        <v>234</v>
      </c>
      <c r="M137" s="497"/>
      <c r="N137" s="497"/>
      <c r="O137" s="478">
        <f t="shared" si="29"/>
        <v>234</v>
      </c>
      <c r="P137" s="497">
        <f t="shared" ref="P137:R137" si="54">SUM(P138:P140)</f>
        <v>234</v>
      </c>
      <c r="Q137" s="497">
        <f t="shared" si="54"/>
        <v>0</v>
      </c>
      <c r="R137" s="497">
        <f t="shared" si="54"/>
        <v>0</v>
      </c>
      <c r="S137" s="548">
        <f t="shared" si="30"/>
        <v>0</v>
      </c>
      <c r="T137" s="548"/>
      <c r="U137" s="548"/>
      <c r="V137" s="548"/>
      <c r="W137" s="548">
        <f t="shared" si="31"/>
        <v>-20</v>
      </c>
      <c r="X137" s="548"/>
      <c r="Y137" s="548"/>
      <c r="Z137" s="548"/>
      <c r="AA137" s="548">
        <f t="shared" si="32"/>
        <v>-23</v>
      </c>
      <c r="AB137" s="548"/>
      <c r="AC137" s="548"/>
      <c r="AD137" s="548"/>
    </row>
    <row r="138" spans="1:30">
      <c r="A138" s="416"/>
      <c r="B138" s="483" t="s">
        <v>579</v>
      </c>
      <c r="C138" s="478">
        <f t="shared" si="26"/>
        <v>168</v>
      </c>
      <c r="D138" s="497">
        <v>168</v>
      </c>
      <c r="E138" s="497"/>
      <c r="F138" s="497"/>
      <c r="G138" s="478">
        <f t="shared" si="27"/>
        <v>164</v>
      </c>
      <c r="H138" s="497">
        <v>164</v>
      </c>
      <c r="I138" s="501"/>
      <c r="J138" s="503"/>
      <c r="K138" s="478">
        <f t="shared" si="28"/>
        <v>234</v>
      </c>
      <c r="L138" s="497">
        <v>234</v>
      </c>
      <c r="M138" s="501"/>
      <c r="N138" s="518"/>
      <c r="O138" s="478">
        <f t="shared" si="29"/>
        <v>234</v>
      </c>
      <c r="P138" s="501">
        <v>234</v>
      </c>
      <c r="Q138" s="501"/>
      <c r="R138" s="501"/>
      <c r="S138" s="548">
        <f t="shared" si="30"/>
        <v>0</v>
      </c>
      <c r="T138" s="548"/>
      <c r="U138" s="548"/>
      <c r="V138" s="548"/>
      <c r="W138" s="548">
        <f t="shared" si="31"/>
        <v>70</v>
      </c>
      <c r="X138" s="548"/>
      <c r="Y138" s="548"/>
      <c r="Z138" s="548"/>
      <c r="AA138" s="548">
        <f t="shared" si="32"/>
        <v>66</v>
      </c>
      <c r="AB138" s="548"/>
      <c r="AC138" s="548"/>
      <c r="AD138" s="548"/>
    </row>
    <row r="139" spans="1:30">
      <c r="A139" s="416"/>
      <c r="B139" s="483" t="s">
        <v>580</v>
      </c>
      <c r="C139" s="478">
        <f t="shared" si="26"/>
        <v>83</v>
      </c>
      <c r="D139" s="497">
        <v>83</v>
      </c>
      <c r="E139" s="497"/>
      <c r="F139" s="497"/>
      <c r="G139" s="478">
        <f t="shared" si="27"/>
        <v>83</v>
      </c>
      <c r="H139" s="497">
        <v>83</v>
      </c>
      <c r="I139" s="501"/>
      <c r="J139" s="503"/>
      <c r="K139" s="478">
        <f t="shared" si="28"/>
        <v>0</v>
      </c>
      <c r="L139" s="501"/>
      <c r="M139" s="501"/>
      <c r="N139" s="518"/>
      <c r="O139" s="478">
        <f t="shared" si="29"/>
        <v>0</v>
      </c>
      <c r="P139" s="501"/>
      <c r="Q139" s="501"/>
      <c r="R139" s="501"/>
      <c r="S139" s="548">
        <f t="shared" si="30"/>
        <v>0</v>
      </c>
      <c r="T139" s="548"/>
      <c r="U139" s="548"/>
      <c r="V139" s="548"/>
      <c r="W139" s="548">
        <f t="shared" si="31"/>
        <v>-83</v>
      </c>
      <c r="X139" s="548"/>
      <c r="Y139" s="548"/>
      <c r="Z139" s="548"/>
      <c r="AA139" s="548">
        <f t="shared" si="32"/>
        <v>-83</v>
      </c>
      <c r="AB139" s="548"/>
      <c r="AC139" s="548"/>
      <c r="AD139" s="548"/>
    </row>
    <row r="140" spans="1:30" ht="38.25">
      <c r="A140" s="416"/>
      <c r="B140" s="493" t="s">
        <v>581</v>
      </c>
      <c r="C140" s="478">
        <f t="shared" si="26"/>
        <v>6</v>
      </c>
      <c r="D140" s="497">
        <v>6</v>
      </c>
      <c r="E140" s="497"/>
      <c r="F140" s="497"/>
      <c r="G140" s="478">
        <f t="shared" si="27"/>
        <v>7</v>
      </c>
      <c r="H140" s="497">
        <v>7</v>
      </c>
      <c r="I140" s="501"/>
      <c r="J140" s="503"/>
      <c r="K140" s="478">
        <f t="shared" si="28"/>
        <v>0</v>
      </c>
      <c r="L140" s="501"/>
      <c r="M140" s="501"/>
      <c r="N140" s="518"/>
      <c r="O140" s="478">
        <f t="shared" si="29"/>
        <v>0</v>
      </c>
      <c r="P140" s="501"/>
      <c r="Q140" s="501"/>
      <c r="R140" s="501"/>
      <c r="S140" s="548">
        <f t="shared" si="30"/>
        <v>0</v>
      </c>
      <c r="T140" s="548"/>
      <c r="U140" s="548"/>
      <c r="V140" s="548"/>
      <c r="W140" s="548">
        <f t="shared" si="31"/>
        <v>-7</v>
      </c>
      <c r="X140" s="548"/>
      <c r="Y140" s="548"/>
      <c r="Z140" s="548"/>
      <c r="AA140" s="548">
        <f t="shared" si="32"/>
        <v>-6</v>
      </c>
      <c r="AB140" s="548"/>
      <c r="AC140" s="548"/>
      <c r="AD140" s="548"/>
    </row>
    <row r="141" spans="1:30" ht="25.5">
      <c r="A141" s="477" t="s">
        <v>99</v>
      </c>
      <c r="B141" s="498" t="s">
        <v>507</v>
      </c>
      <c r="C141" s="478">
        <f t="shared" si="26"/>
        <v>1073</v>
      </c>
      <c r="D141" s="478">
        <f>D142+D153+D156+D160+D161+D165+D167+D173</f>
        <v>1073</v>
      </c>
      <c r="E141" s="478">
        <f>E142+E153+E156+E160+E161+E165+E167+E173</f>
        <v>0</v>
      </c>
      <c r="F141" s="478">
        <f>F142+F153+F156+F160+F161+F165+F167+F173</f>
        <v>0</v>
      </c>
      <c r="G141" s="478">
        <f t="shared" si="27"/>
        <v>950</v>
      </c>
      <c r="H141" s="478">
        <f>H142+H153+H156+H160+H161+H165+H167+H173</f>
        <v>950</v>
      </c>
      <c r="I141" s="478"/>
      <c r="J141" s="503"/>
      <c r="K141" s="478">
        <f t="shared" si="28"/>
        <v>775</v>
      </c>
      <c r="L141" s="478">
        <f>L142+L153+L156+L160+L161+L165+L167+L173</f>
        <v>775</v>
      </c>
      <c r="M141" s="478"/>
      <c r="N141" s="481"/>
      <c r="O141" s="478">
        <f t="shared" si="29"/>
        <v>775</v>
      </c>
      <c r="P141" s="478">
        <f>P142+P153+P156+P160+P161+P165+P167+P173</f>
        <v>692</v>
      </c>
      <c r="Q141" s="478">
        <f>Q142+Q153+Q156+Q160+Q161+Q165+Q167+Q173</f>
        <v>83</v>
      </c>
      <c r="R141" s="478">
        <f>R142+R153+R156+R160+R161+R165+R167+R173</f>
        <v>0</v>
      </c>
      <c r="S141" s="548">
        <f t="shared" si="30"/>
        <v>-83</v>
      </c>
      <c r="T141" s="548"/>
      <c r="U141" s="548"/>
      <c r="V141" s="548"/>
      <c r="W141" s="548">
        <f t="shared" si="31"/>
        <v>-175</v>
      </c>
      <c r="X141" s="548"/>
      <c r="Y141" s="548"/>
      <c r="Z141" s="548"/>
      <c r="AA141" s="548">
        <f t="shared" si="32"/>
        <v>-298</v>
      </c>
      <c r="AB141" s="548"/>
      <c r="AC141" s="548"/>
      <c r="AD141" s="548"/>
    </row>
    <row r="142" spans="1:30">
      <c r="A142" s="477">
        <v>1</v>
      </c>
      <c r="B142" s="495" t="s">
        <v>582</v>
      </c>
      <c r="C142" s="478">
        <f t="shared" si="26"/>
        <v>483</v>
      </c>
      <c r="D142" s="482">
        <f t="shared" ref="D142" si="55">SUM(D143:D152)</f>
        <v>483</v>
      </c>
      <c r="E142" s="482"/>
      <c r="F142" s="482">
        <f t="shared" ref="F142" si="56">SUM(F143:F152)</f>
        <v>0</v>
      </c>
      <c r="G142" s="478">
        <f t="shared" si="27"/>
        <v>440</v>
      </c>
      <c r="H142" s="482">
        <f>SUM(H143:H152)</f>
        <v>440</v>
      </c>
      <c r="I142" s="501"/>
      <c r="J142" s="503"/>
      <c r="K142" s="478">
        <f t="shared" si="28"/>
        <v>212</v>
      </c>
      <c r="L142" s="482">
        <f t="shared" ref="L142" si="57">SUM(L143:L152)</f>
        <v>212</v>
      </c>
      <c r="M142" s="482"/>
      <c r="N142" s="480"/>
      <c r="O142" s="478">
        <f t="shared" si="29"/>
        <v>212</v>
      </c>
      <c r="P142" s="482">
        <f t="shared" ref="P142:R142" si="58">SUM(P143:P152)</f>
        <v>179</v>
      </c>
      <c r="Q142" s="482">
        <f t="shared" si="58"/>
        <v>33</v>
      </c>
      <c r="R142" s="482">
        <f t="shared" si="58"/>
        <v>0</v>
      </c>
      <c r="S142" s="548">
        <f t="shared" si="30"/>
        <v>-33</v>
      </c>
      <c r="T142" s="548"/>
      <c r="U142" s="548"/>
      <c r="V142" s="548"/>
      <c r="W142" s="548">
        <f t="shared" si="31"/>
        <v>-228</v>
      </c>
      <c r="X142" s="548"/>
      <c r="Y142" s="548"/>
      <c r="Z142" s="548"/>
      <c r="AA142" s="548">
        <f t="shared" si="32"/>
        <v>-271</v>
      </c>
      <c r="AB142" s="548"/>
      <c r="AC142" s="548"/>
      <c r="AD142" s="548"/>
    </row>
    <row r="143" spans="1:30">
      <c r="A143" s="416"/>
      <c r="B143" s="486" t="s">
        <v>583</v>
      </c>
      <c r="C143" s="478">
        <f t="shared" ref="C143:C206" si="59">D143+E143+F143</f>
        <v>40</v>
      </c>
      <c r="D143" s="497">
        <v>40</v>
      </c>
      <c r="E143" s="497"/>
      <c r="F143" s="497"/>
      <c r="G143" s="478">
        <f t="shared" ref="G143:G206" si="60">H143+I143+J143</f>
        <v>38</v>
      </c>
      <c r="H143" s="497">
        <v>38</v>
      </c>
      <c r="I143" s="501"/>
      <c r="J143" s="503"/>
      <c r="K143" s="478">
        <f t="shared" ref="K143:K204" si="61">L143+M143+N143</f>
        <v>0</v>
      </c>
      <c r="L143" s="501"/>
      <c r="M143" s="501"/>
      <c r="N143" s="518"/>
      <c r="O143" s="478">
        <f t="shared" ref="O143:O204" si="62">P143+Q143+R143</f>
        <v>0</v>
      </c>
      <c r="P143" s="501"/>
      <c r="Q143" s="501"/>
      <c r="R143" s="501"/>
      <c r="S143" s="548">
        <f t="shared" ref="S143:S206" si="63">P143-K143</f>
        <v>0</v>
      </c>
      <c r="T143" s="548"/>
      <c r="U143" s="548"/>
      <c r="V143" s="548"/>
      <c r="W143" s="548">
        <f t="shared" ref="W143:W205" si="64">O143-G143</f>
        <v>-38</v>
      </c>
      <c r="X143" s="548"/>
      <c r="Y143" s="548"/>
      <c r="Z143" s="548"/>
      <c r="AA143" s="548">
        <f t="shared" ref="AA143:AA205" si="65">O143-D143</f>
        <v>-40</v>
      </c>
      <c r="AB143" s="548"/>
      <c r="AC143" s="548"/>
      <c r="AD143" s="548"/>
    </row>
    <row r="144" spans="1:30" ht="38.25">
      <c r="A144" s="416"/>
      <c r="B144" s="486" t="s">
        <v>584</v>
      </c>
      <c r="C144" s="478">
        <f t="shared" si="59"/>
        <v>72</v>
      </c>
      <c r="D144" s="497">
        <v>72</v>
      </c>
      <c r="E144" s="497"/>
      <c r="F144" s="497"/>
      <c r="G144" s="478">
        <f t="shared" si="60"/>
        <v>0</v>
      </c>
      <c r="H144" s="497"/>
      <c r="I144" s="501"/>
      <c r="J144" s="503"/>
      <c r="K144" s="478">
        <f t="shared" si="61"/>
        <v>0</v>
      </c>
      <c r="L144" s="501"/>
      <c r="M144" s="501"/>
      <c r="N144" s="518"/>
      <c r="O144" s="478">
        <f t="shared" si="62"/>
        <v>0</v>
      </c>
      <c r="P144" s="501"/>
      <c r="Q144" s="501"/>
      <c r="R144" s="501"/>
      <c r="S144" s="548">
        <f t="shared" si="63"/>
        <v>0</v>
      </c>
      <c r="T144" s="548"/>
      <c r="U144" s="548"/>
      <c r="V144" s="548"/>
      <c r="W144" s="548">
        <f t="shared" si="64"/>
        <v>0</v>
      </c>
      <c r="X144" s="548"/>
      <c r="Y144" s="548"/>
      <c r="Z144" s="548"/>
      <c r="AA144" s="548">
        <f t="shared" si="65"/>
        <v>-72</v>
      </c>
      <c r="AB144" s="548"/>
      <c r="AC144" s="548"/>
      <c r="AD144" s="548"/>
    </row>
    <row r="145" spans="1:30" ht="38.25">
      <c r="A145" s="416"/>
      <c r="B145" s="486" t="s">
        <v>651</v>
      </c>
      <c r="C145" s="478">
        <f t="shared" si="59"/>
        <v>0</v>
      </c>
      <c r="D145" s="497"/>
      <c r="E145" s="497"/>
      <c r="F145" s="497"/>
      <c r="G145" s="478">
        <f t="shared" si="60"/>
        <v>0</v>
      </c>
      <c r="H145" s="497"/>
      <c r="I145" s="497"/>
      <c r="J145" s="503"/>
      <c r="K145" s="478">
        <f t="shared" si="61"/>
        <v>107</v>
      </c>
      <c r="L145" s="540">
        <f>22+85</f>
        <v>107</v>
      </c>
      <c r="M145" s="501"/>
      <c r="N145" s="518"/>
      <c r="O145" s="478">
        <f t="shared" si="62"/>
        <v>107</v>
      </c>
      <c r="P145" s="658">
        <f>22+85</f>
        <v>107</v>
      </c>
      <c r="Q145" s="497"/>
      <c r="R145" s="501"/>
      <c r="S145" s="548">
        <f t="shared" si="63"/>
        <v>0</v>
      </c>
      <c r="T145" s="548"/>
      <c r="U145" s="548"/>
      <c r="V145" s="548"/>
      <c r="W145" s="548">
        <f t="shared" si="64"/>
        <v>107</v>
      </c>
      <c r="X145" s="548"/>
      <c r="Y145" s="548"/>
      <c r="Z145" s="548"/>
      <c r="AA145" s="548">
        <f t="shared" si="65"/>
        <v>107</v>
      </c>
      <c r="AB145" s="548"/>
      <c r="AC145" s="548"/>
      <c r="AD145" s="548"/>
    </row>
    <row r="146" spans="1:30">
      <c r="A146" s="416"/>
      <c r="B146" s="486" t="s">
        <v>585</v>
      </c>
      <c r="C146" s="478">
        <f t="shared" si="59"/>
        <v>305</v>
      </c>
      <c r="D146" s="661">
        <v>305</v>
      </c>
      <c r="E146" s="497"/>
      <c r="F146" s="497"/>
      <c r="G146" s="478">
        <f t="shared" si="60"/>
        <v>339</v>
      </c>
      <c r="H146" s="658">
        <v>339</v>
      </c>
      <c r="I146" s="501"/>
      <c r="J146" s="503"/>
      <c r="K146" s="478">
        <f t="shared" si="61"/>
        <v>0</v>
      </c>
      <c r="L146" s="541"/>
      <c r="M146" s="501"/>
      <c r="N146" s="518"/>
      <c r="O146" s="478">
        <f t="shared" si="62"/>
        <v>0</v>
      </c>
      <c r="P146" s="659"/>
      <c r="Q146" s="501"/>
      <c r="R146" s="501"/>
      <c r="S146" s="548">
        <f t="shared" si="63"/>
        <v>0</v>
      </c>
      <c r="T146" s="548"/>
      <c r="U146" s="548"/>
      <c r="V146" s="548"/>
      <c r="W146" s="548">
        <f t="shared" si="64"/>
        <v>-339</v>
      </c>
      <c r="X146" s="548"/>
      <c r="Y146" s="548"/>
      <c r="Z146" s="548"/>
      <c r="AA146" s="548">
        <f t="shared" si="65"/>
        <v>-305</v>
      </c>
      <c r="AB146" s="548"/>
      <c r="AC146" s="548"/>
      <c r="AD146" s="548"/>
    </row>
    <row r="147" spans="1:30">
      <c r="A147" s="416"/>
      <c r="B147" s="486" t="s">
        <v>586</v>
      </c>
      <c r="C147" s="478">
        <f t="shared" si="59"/>
        <v>0</v>
      </c>
      <c r="D147" s="662"/>
      <c r="E147" s="497"/>
      <c r="F147" s="497"/>
      <c r="G147" s="478">
        <f t="shared" si="60"/>
        <v>0</v>
      </c>
      <c r="H147" s="659"/>
      <c r="I147" s="501"/>
      <c r="J147" s="503"/>
      <c r="K147" s="478">
        <f t="shared" si="61"/>
        <v>0</v>
      </c>
      <c r="L147" s="541"/>
      <c r="M147" s="501"/>
      <c r="N147" s="518"/>
      <c r="O147" s="478">
        <f t="shared" si="62"/>
        <v>0</v>
      </c>
      <c r="P147" s="659"/>
      <c r="Q147" s="501"/>
      <c r="R147" s="501"/>
      <c r="S147" s="548">
        <f t="shared" si="63"/>
        <v>0</v>
      </c>
      <c r="T147" s="548"/>
      <c r="U147" s="548"/>
      <c r="V147" s="548"/>
      <c r="W147" s="548">
        <f t="shared" si="64"/>
        <v>0</v>
      </c>
      <c r="X147" s="548"/>
      <c r="Y147" s="548"/>
      <c r="Z147" s="548"/>
      <c r="AA147" s="548">
        <f t="shared" si="65"/>
        <v>0</v>
      </c>
      <c r="AB147" s="548"/>
      <c r="AC147" s="548"/>
      <c r="AD147" s="548"/>
    </row>
    <row r="148" spans="1:30">
      <c r="A148" s="416"/>
      <c r="B148" s="486" t="s">
        <v>587</v>
      </c>
      <c r="C148" s="478">
        <f t="shared" si="59"/>
        <v>0</v>
      </c>
      <c r="D148" s="662"/>
      <c r="E148" s="497"/>
      <c r="F148" s="497"/>
      <c r="G148" s="478">
        <f t="shared" si="60"/>
        <v>0</v>
      </c>
      <c r="H148" s="659"/>
      <c r="I148" s="501"/>
      <c r="J148" s="503"/>
      <c r="K148" s="478">
        <f t="shared" si="61"/>
        <v>0</v>
      </c>
      <c r="L148" s="541"/>
      <c r="M148" s="501"/>
      <c r="N148" s="518"/>
      <c r="O148" s="478">
        <f t="shared" si="62"/>
        <v>0</v>
      </c>
      <c r="P148" s="659"/>
      <c r="Q148" s="501"/>
      <c r="R148" s="501"/>
      <c r="S148" s="548">
        <f t="shared" si="63"/>
        <v>0</v>
      </c>
      <c r="T148" s="548"/>
      <c r="U148" s="548"/>
      <c r="V148" s="548"/>
      <c r="W148" s="548">
        <f t="shared" si="64"/>
        <v>0</v>
      </c>
      <c r="X148" s="548"/>
      <c r="Y148" s="548"/>
      <c r="Z148" s="548"/>
      <c r="AA148" s="548">
        <f t="shared" si="65"/>
        <v>0</v>
      </c>
      <c r="AB148" s="548"/>
      <c r="AC148" s="548"/>
      <c r="AD148" s="548"/>
    </row>
    <row r="149" spans="1:30">
      <c r="A149" s="416"/>
      <c r="B149" s="486" t="s">
        <v>588</v>
      </c>
      <c r="C149" s="478">
        <f t="shared" si="59"/>
        <v>0</v>
      </c>
      <c r="D149" s="662"/>
      <c r="E149" s="497"/>
      <c r="F149" s="497"/>
      <c r="G149" s="478">
        <f t="shared" si="60"/>
        <v>0</v>
      </c>
      <c r="H149" s="659"/>
      <c r="I149" s="501"/>
      <c r="J149" s="503"/>
      <c r="K149" s="478">
        <f t="shared" si="61"/>
        <v>0</v>
      </c>
      <c r="L149" s="541"/>
      <c r="M149" s="501"/>
      <c r="N149" s="518"/>
      <c r="O149" s="478">
        <f t="shared" si="62"/>
        <v>0</v>
      </c>
      <c r="P149" s="659"/>
      <c r="Q149" s="501"/>
      <c r="R149" s="501"/>
      <c r="S149" s="548">
        <f t="shared" si="63"/>
        <v>0</v>
      </c>
      <c r="T149" s="548"/>
      <c r="U149" s="548"/>
      <c r="V149" s="548"/>
      <c r="W149" s="548">
        <f t="shared" si="64"/>
        <v>0</v>
      </c>
      <c r="X149" s="548"/>
      <c r="Y149" s="548"/>
      <c r="Z149" s="548"/>
      <c r="AA149" s="548">
        <f t="shared" si="65"/>
        <v>0</v>
      </c>
      <c r="AB149" s="548"/>
      <c r="AC149" s="548"/>
      <c r="AD149" s="548"/>
    </row>
    <row r="150" spans="1:30">
      <c r="A150" s="416"/>
      <c r="B150" s="486" t="s">
        <v>589</v>
      </c>
      <c r="C150" s="478">
        <f t="shared" si="59"/>
        <v>0</v>
      </c>
      <c r="D150" s="663"/>
      <c r="E150" s="497"/>
      <c r="F150" s="497"/>
      <c r="G150" s="478">
        <f t="shared" si="60"/>
        <v>0</v>
      </c>
      <c r="H150" s="660"/>
      <c r="I150" s="501"/>
      <c r="J150" s="503"/>
      <c r="K150" s="478">
        <f t="shared" si="61"/>
        <v>0</v>
      </c>
      <c r="L150" s="542"/>
      <c r="M150" s="501"/>
      <c r="N150" s="518"/>
      <c r="O150" s="478">
        <f t="shared" si="62"/>
        <v>0</v>
      </c>
      <c r="P150" s="660"/>
      <c r="Q150" s="501"/>
      <c r="R150" s="501"/>
      <c r="S150" s="548">
        <f t="shared" si="63"/>
        <v>0</v>
      </c>
      <c r="T150" s="548"/>
      <c r="U150" s="548"/>
      <c r="V150" s="548"/>
      <c r="W150" s="548">
        <f t="shared" si="64"/>
        <v>0</v>
      </c>
      <c r="X150" s="548"/>
      <c r="Y150" s="548"/>
      <c r="Z150" s="548"/>
      <c r="AA150" s="548">
        <f t="shared" si="65"/>
        <v>0</v>
      </c>
      <c r="AB150" s="548"/>
      <c r="AC150" s="548"/>
      <c r="AD150" s="548"/>
    </row>
    <row r="151" spans="1:30" ht="51">
      <c r="A151" s="416"/>
      <c r="B151" s="486" t="s">
        <v>590</v>
      </c>
      <c r="C151" s="478">
        <f t="shared" si="59"/>
        <v>23</v>
      </c>
      <c r="D151" s="497">
        <v>23</v>
      </c>
      <c r="E151" s="497"/>
      <c r="F151" s="497"/>
      <c r="G151" s="478">
        <f t="shared" si="60"/>
        <v>23</v>
      </c>
      <c r="H151" s="497">
        <v>23</v>
      </c>
      <c r="I151" s="501"/>
      <c r="J151" s="503"/>
      <c r="K151" s="478">
        <f t="shared" si="61"/>
        <v>60</v>
      </c>
      <c r="L151" s="497">
        <v>60</v>
      </c>
      <c r="M151" s="501"/>
      <c r="N151" s="518"/>
      <c r="O151" s="478">
        <f t="shared" si="62"/>
        <v>60</v>
      </c>
      <c r="P151" s="497">
        <v>60</v>
      </c>
      <c r="Q151" s="497"/>
      <c r="R151" s="501"/>
      <c r="S151" s="548">
        <f t="shared" si="63"/>
        <v>0</v>
      </c>
      <c r="T151" s="548"/>
      <c r="U151" s="548"/>
      <c r="V151" s="548"/>
      <c r="W151" s="548">
        <f t="shared" si="64"/>
        <v>37</v>
      </c>
      <c r="X151" s="548"/>
      <c r="Y151" s="548"/>
      <c r="Z151" s="548"/>
      <c r="AA151" s="548">
        <f t="shared" si="65"/>
        <v>37</v>
      </c>
      <c r="AB151" s="548"/>
      <c r="AC151" s="548"/>
      <c r="AD151" s="548"/>
    </row>
    <row r="152" spans="1:30" ht="38.25">
      <c r="A152" s="416"/>
      <c r="B152" s="486" t="s">
        <v>591</v>
      </c>
      <c r="C152" s="478">
        <f t="shared" si="59"/>
        <v>43</v>
      </c>
      <c r="D152" s="497">
        <v>43</v>
      </c>
      <c r="E152" s="497"/>
      <c r="F152" s="497"/>
      <c r="G152" s="478">
        <f t="shared" si="60"/>
        <v>40</v>
      </c>
      <c r="H152" s="497">
        <v>40</v>
      </c>
      <c r="I152" s="497"/>
      <c r="J152" s="519"/>
      <c r="K152" s="478">
        <f t="shared" si="61"/>
        <v>45</v>
      </c>
      <c r="L152" s="497">
        <v>45</v>
      </c>
      <c r="M152" s="501"/>
      <c r="N152" s="518"/>
      <c r="O152" s="478">
        <f t="shared" si="62"/>
        <v>45</v>
      </c>
      <c r="P152" s="497">
        <v>12</v>
      </c>
      <c r="Q152" s="497">
        <v>33</v>
      </c>
      <c r="R152" s="501"/>
      <c r="S152" s="548">
        <f t="shared" si="63"/>
        <v>-33</v>
      </c>
      <c r="T152" s="548"/>
      <c r="U152" s="548"/>
      <c r="V152" s="548"/>
      <c r="W152" s="548">
        <f t="shared" si="64"/>
        <v>5</v>
      </c>
      <c r="X152" s="548"/>
      <c r="Y152" s="548"/>
      <c r="Z152" s="548"/>
      <c r="AA152" s="548">
        <f t="shared" si="65"/>
        <v>2</v>
      </c>
      <c r="AB152" s="548"/>
      <c r="AC152" s="548"/>
      <c r="AD152" s="548"/>
    </row>
    <row r="153" spans="1:30" ht="25.5">
      <c r="A153" s="477">
        <v>2</v>
      </c>
      <c r="B153" s="498" t="s">
        <v>592</v>
      </c>
      <c r="C153" s="478">
        <f t="shared" si="59"/>
        <v>15</v>
      </c>
      <c r="D153" s="501">
        <f>SUM(D154:D155)</f>
        <v>15</v>
      </c>
      <c r="E153" s="501"/>
      <c r="F153" s="501">
        <f>SUM(F154:F155)</f>
        <v>0</v>
      </c>
      <c r="G153" s="478">
        <f t="shared" si="60"/>
        <v>92</v>
      </c>
      <c r="H153" s="501">
        <f>SUM(H154:H155)</f>
        <v>92</v>
      </c>
      <c r="I153" s="501"/>
      <c r="J153" s="503"/>
      <c r="K153" s="478">
        <f t="shared" si="61"/>
        <v>0</v>
      </c>
      <c r="L153" s="501">
        <f>SUM(L154:L155)</f>
        <v>0</v>
      </c>
      <c r="M153" s="501"/>
      <c r="N153" s="501"/>
      <c r="O153" s="478">
        <f t="shared" si="62"/>
        <v>0</v>
      </c>
      <c r="P153" s="501">
        <f>SUM(P154:P155)</f>
        <v>0</v>
      </c>
      <c r="Q153" s="501"/>
      <c r="R153" s="501">
        <f>SUM(R154:R155)</f>
        <v>0</v>
      </c>
      <c r="S153" s="548">
        <f t="shared" si="63"/>
        <v>0</v>
      </c>
      <c r="T153" s="548"/>
      <c r="U153" s="548"/>
      <c r="V153" s="548"/>
      <c r="W153" s="548">
        <f t="shared" si="64"/>
        <v>-92</v>
      </c>
      <c r="X153" s="548"/>
      <c r="Y153" s="548"/>
      <c r="Z153" s="548"/>
      <c r="AA153" s="548">
        <f t="shared" si="65"/>
        <v>-15</v>
      </c>
      <c r="AB153" s="548"/>
      <c r="AC153" s="548"/>
      <c r="AD153" s="548"/>
    </row>
    <row r="154" spans="1:30">
      <c r="A154" s="489"/>
      <c r="B154" s="483" t="s">
        <v>180</v>
      </c>
      <c r="C154" s="478">
        <f t="shared" si="59"/>
        <v>0</v>
      </c>
      <c r="D154" s="497"/>
      <c r="E154" s="497"/>
      <c r="F154" s="497"/>
      <c r="G154" s="478">
        <f t="shared" si="60"/>
        <v>77</v>
      </c>
      <c r="H154" s="497">
        <v>77</v>
      </c>
      <c r="I154" s="497"/>
      <c r="J154" s="503"/>
      <c r="K154" s="478">
        <f t="shared" si="61"/>
        <v>0</v>
      </c>
      <c r="L154" s="501"/>
      <c r="M154" s="497"/>
      <c r="N154" s="514"/>
      <c r="O154" s="478">
        <f t="shared" si="62"/>
        <v>0</v>
      </c>
      <c r="P154" s="501"/>
      <c r="Q154" s="497"/>
      <c r="R154" s="501"/>
      <c r="S154" s="548">
        <f t="shared" si="63"/>
        <v>0</v>
      </c>
      <c r="T154" s="548"/>
      <c r="U154" s="548"/>
      <c r="V154" s="548"/>
      <c r="W154" s="548">
        <f t="shared" si="64"/>
        <v>-77</v>
      </c>
      <c r="X154" s="548"/>
      <c r="Y154" s="548"/>
      <c r="Z154" s="548"/>
      <c r="AA154" s="548">
        <f t="shared" si="65"/>
        <v>0</v>
      </c>
      <c r="AB154" s="548"/>
      <c r="AC154" s="548"/>
      <c r="AD154" s="548"/>
    </row>
    <row r="155" spans="1:30">
      <c r="A155" s="489"/>
      <c r="B155" s="483" t="s">
        <v>593</v>
      </c>
      <c r="C155" s="478">
        <f t="shared" si="59"/>
        <v>15</v>
      </c>
      <c r="D155" s="497">
        <v>15</v>
      </c>
      <c r="E155" s="497"/>
      <c r="F155" s="497"/>
      <c r="G155" s="478">
        <f t="shared" si="60"/>
        <v>15</v>
      </c>
      <c r="H155" s="497">
        <v>15</v>
      </c>
      <c r="I155" s="501"/>
      <c r="J155" s="503"/>
      <c r="K155" s="478">
        <f t="shared" si="61"/>
        <v>0</v>
      </c>
      <c r="L155" s="501"/>
      <c r="M155" s="501"/>
      <c r="N155" s="518"/>
      <c r="O155" s="478">
        <f t="shared" si="62"/>
        <v>0</v>
      </c>
      <c r="P155" s="501"/>
      <c r="Q155" s="497"/>
      <c r="R155" s="501"/>
      <c r="S155" s="548">
        <f t="shared" si="63"/>
        <v>0</v>
      </c>
      <c r="T155" s="548"/>
      <c r="U155" s="548"/>
      <c r="V155" s="548"/>
      <c r="W155" s="548">
        <f t="shared" si="64"/>
        <v>-15</v>
      </c>
      <c r="X155" s="548"/>
      <c r="Y155" s="548"/>
      <c r="Z155" s="548"/>
      <c r="AA155" s="548">
        <f t="shared" si="65"/>
        <v>-15</v>
      </c>
      <c r="AB155" s="548"/>
      <c r="AC155" s="548"/>
      <c r="AD155" s="548"/>
    </row>
    <row r="156" spans="1:30">
      <c r="A156" s="499" t="s">
        <v>363</v>
      </c>
      <c r="B156" s="498" t="s">
        <v>594</v>
      </c>
      <c r="C156" s="478">
        <f t="shared" si="59"/>
        <v>35</v>
      </c>
      <c r="D156" s="478">
        <f t="shared" ref="D156:L156" si="66">SUM(D157:D158)</f>
        <v>35</v>
      </c>
      <c r="E156" s="478"/>
      <c r="F156" s="478">
        <f t="shared" si="66"/>
        <v>0</v>
      </c>
      <c r="G156" s="478">
        <f t="shared" si="60"/>
        <v>33</v>
      </c>
      <c r="H156" s="478">
        <f t="shared" si="66"/>
        <v>33</v>
      </c>
      <c r="I156" s="478"/>
      <c r="J156" s="503"/>
      <c r="K156" s="478">
        <f t="shared" si="61"/>
        <v>0</v>
      </c>
      <c r="L156" s="478">
        <f t="shared" si="66"/>
        <v>0</v>
      </c>
      <c r="M156" s="478"/>
      <c r="N156" s="481"/>
      <c r="O156" s="478">
        <f t="shared" si="62"/>
        <v>0</v>
      </c>
      <c r="P156" s="478">
        <f t="shared" ref="P156:R156" si="67">SUM(P157:P158)</f>
        <v>0</v>
      </c>
      <c r="Q156" s="478">
        <f t="shared" si="67"/>
        <v>0</v>
      </c>
      <c r="R156" s="478">
        <f t="shared" si="67"/>
        <v>0</v>
      </c>
      <c r="S156" s="548">
        <f t="shared" si="63"/>
        <v>0</v>
      </c>
      <c r="T156" s="548"/>
      <c r="U156" s="548"/>
      <c r="V156" s="548"/>
      <c r="W156" s="548">
        <f t="shared" si="64"/>
        <v>-33</v>
      </c>
      <c r="X156" s="548"/>
      <c r="Y156" s="548"/>
      <c r="Z156" s="548"/>
      <c r="AA156" s="548">
        <f t="shared" si="65"/>
        <v>-35</v>
      </c>
      <c r="AB156" s="548"/>
      <c r="AC156" s="548"/>
      <c r="AD156" s="548"/>
    </row>
    <row r="157" spans="1:30" ht="51">
      <c r="A157" s="489"/>
      <c r="B157" s="486" t="s">
        <v>595</v>
      </c>
      <c r="C157" s="478">
        <f t="shared" si="59"/>
        <v>35</v>
      </c>
      <c r="D157" s="497">
        <v>35</v>
      </c>
      <c r="E157" s="497"/>
      <c r="F157" s="497"/>
      <c r="G157" s="478">
        <f t="shared" si="60"/>
        <v>33</v>
      </c>
      <c r="H157" s="497">
        <v>33</v>
      </c>
      <c r="I157" s="497"/>
      <c r="J157" s="519"/>
      <c r="K157" s="478">
        <f t="shared" si="61"/>
        <v>0</v>
      </c>
      <c r="L157" s="501"/>
      <c r="M157" s="497"/>
      <c r="N157" s="514"/>
      <c r="O157" s="478">
        <f t="shared" si="62"/>
        <v>0</v>
      </c>
      <c r="P157" s="501"/>
      <c r="Q157" s="497"/>
      <c r="R157" s="501"/>
      <c r="S157" s="548">
        <f t="shared" si="63"/>
        <v>0</v>
      </c>
      <c r="T157" s="548"/>
      <c r="U157" s="548"/>
      <c r="V157" s="548"/>
      <c r="W157" s="548">
        <f t="shared" si="64"/>
        <v>-33</v>
      </c>
      <c r="X157" s="548"/>
      <c r="Y157" s="548"/>
      <c r="Z157" s="548"/>
      <c r="AA157" s="548">
        <f t="shared" si="65"/>
        <v>-35</v>
      </c>
      <c r="AB157" s="548"/>
      <c r="AC157" s="548"/>
      <c r="AD157" s="548"/>
    </row>
    <row r="158" spans="1:30">
      <c r="A158" s="489"/>
      <c r="B158" s="483" t="s">
        <v>596</v>
      </c>
      <c r="C158" s="478">
        <f t="shared" si="59"/>
        <v>0</v>
      </c>
      <c r="D158" s="497"/>
      <c r="E158" s="497"/>
      <c r="F158" s="497"/>
      <c r="G158" s="478">
        <f t="shared" si="60"/>
        <v>0</v>
      </c>
      <c r="H158" s="497"/>
      <c r="I158" s="497"/>
      <c r="J158" s="503"/>
      <c r="K158" s="478">
        <f t="shared" si="61"/>
        <v>0</v>
      </c>
      <c r="L158" s="501"/>
      <c r="M158" s="497"/>
      <c r="N158" s="514"/>
      <c r="O158" s="478">
        <f t="shared" si="62"/>
        <v>0</v>
      </c>
      <c r="P158" s="501"/>
      <c r="Q158" s="497"/>
      <c r="R158" s="501"/>
      <c r="S158" s="548">
        <f t="shared" si="63"/>
        <v>0</v>
      </c>
      <c r="T158" s="548"/>
      <c r="U158" s="548"/>
      <c r="V158" s="548"/>
      <c r="W158" s="548">
        <f t="shared" si="64"/>
        <v>0</v>
      </c>
      <c r="X158" s="548"/>
      <c r="Y158" s="548"/>
      <c r="Z158" s="548"/>
      <c r="AA158" s="548">
        <f t="shared" si="65"/>
        <v>0</v>
      </c>
      <c r="AB158" s="548"/>
      <c r="AC158" s="548"/>
      <c r="AD158" s="548"/>
    </row>
    <row r="159" spans="1:30">
      <c r="A159" s="499" t="s">
        <v>364</v>
      </c>
      <c r="B159" s="479" t="s">
        <v>597</v>
      </c>
      <c r="C159" s="478">
        <f t="shared" si="59"/>
        <v>0</v>
      </c>
      <c r="D159" s="501"/>
      <c r="E159" s="501"/>
      <c r="F159" s="501"/>
      <c r="G159" s="478">
        <f t="shared" si="60"/>
        <v>25</v>
      </c>
      <c r="H159" s="501">
        <f>H160</f>
        <v>25</v>
      </c>
      <c r="I159" s="501"/>
      <c r="J159" s="503"/>
      <c r="K159" s="478">
        <f t="shared" si="61"/>
        <v>0</v>
      </c>
      <c r="L159" s="501"/>
      <c r="M159" s="501"/>
      <c r="N159" s="518"/>
      <c r="O159" s="478">
        <f t="shared" si="62"/>
        <v>0</v>
      </c>
      <c r="P159" s="501"/>
      <c r="Q159" s="501"/>
      <c r="R159" s="501"/>
      <c r="S159" s="548">
        <f t="shared" si="63"/>
        <v>0</v>
      </c>
      <c r="T159" s="548"/>
      <c r="U159" s="548"/>
      <c r="V159" s="548"/>
      <c r="W159" s="548">
        <f t="shared" si="64"/>
        <v>-25</v>
      </c>
      <c r="X159" s="548"/>
      <c r="Y159" s="548"/>
      <c r="Z159" s="548"/>
      <c r="AA159" s="548">
        <f t="shared" si="65"/>
        <v>0</v>
      </c>
      <c r="AB159" s="548"/>
      <c r="AC159" s="548"/>
      <c r="AD159" s="548"/>
    </row>
    <row r="160" spans="1:30">
      <c r="A160" s="489"/>
      <c r="B160" s="483" t="s">
        <v>598</v>
      </c>
      <c r="C160" s="478">
        <f t="shared" si="59"/>
        <v>25</v>
      </c>
      <c r="D160" s="497">
        <v>25</v>
      </c>
      <c r="E160" s="497"/>
      <c r="F160" s="497"/>
      <c r="G160" s="478">
        <f t="shared" si="60"/>
        <v>25</v>
      </c>
      <c r="H160" s="497">
        <v>25</v>
      </c>
      <c r="I160" s="497"/>
      <c r="J160" s="503"/>
      <c r="K160" s="478">
        <f t="shared" si="61"/>
        <v>22</v>
      </c>
      <c r="L160" s="497">
        <v>22</v>
      </c>
      <c r="M160" s="501"/>
      <c r="N160" s="518"/>
      <c r="O160" s="478">
        <f t="shared" si="62"/>
        <v>22</v>
      </c>
      <c r="P160" s="497">
        <v>14</v>
      </c>
      <c r="Q160" s="497">
        <v>8</v>
      </c>
      <c r="R160" s="501"/>
      <c r="S160" s="548">
        <f t="shared" si="63"/>
        <v>-8</v>
      </c>
      <c r="T160" s="548"/>
      <c r="U160" s="548"/>
      <c r="V160" s="548"/>
      <c r="W160" s="548">
        <f t="shared" si="64"/>
        <v>-3</v>
      </c>
      <c r="X160" s="548"/>
      <c r="Y160" s="548"/>
      <c r="Z160" s="548"/>
      <c r="AA160" s="548">
        <f t="shared" si="65"/>
        <v>-3</v>
      </c>
      <c r="AB160" s="548"/>
      <c r="AC160" s="548"/>
      <c r="AD160" s="548"/>
    </row>
    <row r="161" spans="1:30">
      <c r="A161" s="499" t="s">
        <v>490</v>
      </c>
      <c r="B161" s="479" t="s">
        <v>599</v>
      </c>
      <c r="C161" s="478">
        <f t="shared" si="59"/>
        <v>52</v>
      </c>
      <c r="D161" s="501">
        <f>SUM(D162:D164)</f>
        <v>52</v>
      </c>
      <c r="E161" s="501"/>
      <c r="F161" s="501">
        <f t="shared" ref="F161:L161" si="68">SUM(F162:F164)</f>
        <v>0</v>
      </c>
      <c r="G161" s="478">
        <f t="shared" si="60"/>
        <v>28</v>
      </c>
      <c r="H161" s="501">
        <f t="shared" si="68"/>
        <v>28</v>
      </c>
      <c r="I161" s="501"/>
      <c r="J161" s="503"/>
      <c r="K161" s="478">
        <f t="shared" si="61"/>
        <v>20</v>
      </c>
      <c r="L161" s="501">
        <f t="shared" si="68"/>
        <v>20</v>
      </c>
      <c r="M161" s="501"/>
      <c r="N161" s="501"/>
      <c r="O161" s="478">
        <f t="shared" si="62"/>
        <v>20</v>
      </c>
      <c r="P161" s="501">
        <f t="shared" ref="P161:R161" si="69">SUM(P162:P164)</f>
        <v>20</v>
      </c>
      <c r="Q161" s="501"/>
      <c r="R161" s="501">
        <f t="shared" si="69"/>
        <v>0</v>
      </c>
      <c r="S161" s="548">
        <f t="shared" si="63"/>
        <v>0</v>
      </c>
      <c r="T161" s="548"/>
      <c r="U161" s="548"/>
      <c r="V161" s="548"/>
      <c r="W161" s="548">
        <f t="shared" si="64"/>
        <v>-8</v>
      </c>
      <c r="X161" s="548"/>
      <c r="Y161" s="548"/>
      <c r="Z161" s="548"/>
      <c r="AA161" s="548">
        <f t="shared" si="65"/>
        <v>-32</v>
      </c>
      <c r="AB161" s="548"/>
      <c r="AC161" s="548"/>
      <c r="AD161" s="548"/>
    </row>
    <row r="162" spans="1:30">
      <c r="A162" s="416"/>
      <c r="B162" s="483" t="s">
        <v>600</v>
      </c>
      <c r="C162" s="478">
        <f t="shared" si="59"/>
        <v>7</v>
      </c>
      <c r="D162" s="497">
        <v>7</v>
      </c>
      <c r="E162" s="497"/>
      <c r="F162" s="497"/>
      <c r="G162" s="478">
        <f t="shared" si="60"/>
        <v>5</v>
      </c>
      <c r="H162" s="497">
        <v>5</v>
      </c>
      <c r="I162" s="497"/>
      <c r="J162" s="503"/>
      <c r="K162" s="478">
        <f t="shared" si="61"/>
        <v>0</v>
      </c>
      <c r="L162" s="501"/>
      <c r="M162" s="497"/>
      <c r="N162" s="518"/>
      <c r="O162" s="478">
        <f t="shared" si="62"/>
        <v>0</v>
      </c>
      <c r="P162" s="501"/>
      <c r="Q162" s="497"/>
      <c r="R162" s="501"/>
      <c r="S162" s="548">
        <f t="shared" si="63"/>
        <v>0</v>
      </c>
      <c r="T162" s="548"/>
      <c r="U162" s="548"/>
      <c r="V162" s="548"/>
      <c r="W162" s="548">
        <f t="shared" si="64"/>
        <v>-5</v>
      </c>
      <c r="X162" s="548"/>
      <c r="Y162" s="548"/>
      <c r="Z162" s="548"/>
      <c r="AA162" s="548">
        <f t="shared" si="65"/>
        <v>-7</v>
      </c>
      <c r="AB162" s="548"/>
      <c r="AC162" s="548"/>
      <c r="AD162" s="548"/>
    </row>
    <row r="163" spans="1:30">
      <c r="A163" s="416"/>
      <c r="B163" s="483" t="s">
        <v>601</v>
      </c>
      <c r="C163" s="478">
        <f t="shared" si="59"/>
        <v>18</v>
      </c>
      <c r="D163" s="497">
        <v>18</v>
      </c>
      <c r="E163" s="497"/>
      <c r="F163" s="497"/>
      <c r="G163" s="478">
        <f t="shared" si="60"/>
        <v>23</v>
      </c>
      <c r="H163" s="497">
        <v>23</v>
      </c>
      <c r="I163" s="501"/>
      <c r="J163" s="503"/>
      <c r="K163" s="478">
        <f t="shared" si="61"/>
        <v>20</v>
      </c>
      <c r="L163" s="501">
        <v>20</v>
      </c>
      <c r="M163" s="497"/>
      <c r="N163" s="518"/>
      <c r="O163" s="478">
        <f t="shared" si="62"/>
        <v>20</v>
      </c>
      <c r="P163" s="501">
        <v>20</v>
      </c>
      <c r="Q163" s="497"/>
      <c r="R163" s="501"/>
      <c r="S163" s="548">
        <f t="shared" si="63"/>
        <v>0</v>
      </c>
      <c r="T163" s="548"/>
      <c r="U163" s="548"/>
      <c r="V163" s="548"/>
      <c r="W163" s="548">
        <f t="shared" si="64"/>
        <v>-3</v>
      </c>
      <c r="X163" s="548"/>
      <c r="Y163" s="548"/>
      <c r="Z163" s="548"/>
      <c r="AA163" s="548">
        <f t="shared" si="65"/>
        <v>2</v>
      </c>
      <c r="AB163" s="548"/>
      <c r="AC163" s="548"/>
      <c r="AD163" s="548"/>
    </row>
    <row r="164" spans="1:30">
      <c r="A164" s="416"/>
      <c r="B164" s="483" t="s">
        <v>602</v>
      </c>
      <c r="C164" s="478">
        <f t="shared" si="59"/>
        <v>27</v>
      </c>
      <c r="D164" s="497">
        <v>27</v>
      </c>
      <c r="E164" s="497"/>
      <c r="F164" s="497"/>
      <c r="G164" s="478">
        <f t="shared" si="60"/>
        <v>0</v>
      </c>
      <c r="H164" s="497"/>
      <c r="I164" s="497"/>
      <c r="J164" s="503"/>
      <c r="K164" s="478">
        <f t="shared" si="61"/>
        <v>0</v>
      </c>
      <c r="L164" s="501"/>
      <c r="M164" s="497"/>
      <c r="N164" s="518"/>
      <c r="O164" s="478">
        <f t="shared" si="62"/>
        <v>0</v>
      </c>
      <c r="P164" s="501"/>
      <c r="Q164" s="497"/>
      <c r="R164" s="501"/>
      <c r="S164" s="548">
        <f t="shared" si="63"/>
        <v>0</v>
      </c>
      <c r="T164" s="548"/>
      <c r="U164" s="548"/>
      <c r="V164" s="548"/>
      <c r="W164" s="548">
        <f t="shared" si="64"/>
        <v>0</v>
      </c>
      <c r="X164" s="548"/>
      <c r="Y164" s="548"/>
      <c r="Z164" s="548"/>
      <c r="AA164" s="548">
        <f t="shared" si="65"/>
        <v>-27</v>
      </c>
      <c r="AB164" s="548"/>
      <c r="AC164" s="548"/>
      <c r="AD164" s="548"/>
    </row>
    <row r="165" spans="1:30">
      <c r="A165" s="499" t="s">
        <v>365</v>
      </c>
      <c r="B165" s="479" t="s">
        <v>603</v>
      </c>
      <c r="C165" s="478">
        <f t="shared" si="59"/>
        <v>24</v>
      </c>
      <c r="D165" s="501">
        <f>SUM(D166:D166)</f>
        <v>24</v>
      </c>
      <c r="E165" s="501"/>
      <c r="F165" s="501">
        <f>SUM(F166:F166)</f>
        <v>0</v>
      </c>
      <c r="G165" s="478">
        <f t="shared" si="60"/>
        <v>14</v>
      </c>
      <c r="H165" s="501">
        <f>SUM(H166:H166)</f>
        <v>14</v>
      </c>
      <c r="I165" s="501"/>
      <c r="J165" s="503"/>
      <c r="K165" s="478">
        <f t="shared" si="61"/>
        <v>15</v>
      </c>
      <c r="L165" s="501">
        <f>SUM(L166:L166)</f>
        <v>15</v>
      </c>
      <c r="M165" s="501"/>
      <c r="N165" s="501"/>
      <c r="O165" s="478">
        <f t="shared" si="62"/>
        <v>15</v>
      </c>
      <c r="P165" s="501">
        <f>SUM(P166:P166)</f>
        <v>11</v>
      </c>
      <c r="Q165" s="501">
        <f>SUM(Q166:Q166)</f>
        <v>4</v>
      </c>
      <c r="R165" s="501">
        <f>SUM(R166:R166)</f>
        <v>0</v>
      </c>
      <c r="S165" s="548">
        <f t="shared" si="63"/>
        <v>-4</v>
      </c>
      <c r="T165" s="548"/>
      <c r="U165" s="548"/>
      <c r="V165" s="548"/>
      <c r="W165" s="548">
        <f t="shared" si="64"/>
        <v>1</v>
      </c>
      <c r="X165" s="548"/>
      <c r="Y165" s="548"/>
      <c r="Z165" s="548"/>
      <c r="AA165" s="548">
        <f t="shared" si="65"/>
        <v>-9</v>
      </c>
      <c r="AB165" s="548"/>
      <c r="AC165" s="548"/>
      <c r="AD165" s="548"/>
    </row>
    <row r="166" spans="1:30">
      <c r="A166" s="489"/>
      <c r="B166" s="500" t="s">
        <v>604</v>
      </c>
      <c r="C166" s="478">
        <f t="shared" si="59"/>
        <v>24</v>
      </c>
      <c r="D166" s="497">
        <v>24</v>
      </c>
      <c r="E166" s="497"/>
      <c r="F166" s="497"/>
      <c r="G166" s="478">
        <f t="shared" si="60"/>
        <v>14</v>
      </c>
      <c r="H166" s="497">
        <v>14</v>
      </c>
      <c r="I166" s="497"/>
      <c r="J166" s="503"/>
      <c r="K166" s="478">
        <f t="shared" si="61"/>
        <v>15</v>
      </c>
      <c r="L166" s="497">
        <v>15</v>
      </c>
      <c r="M166" s="501"/>
      <c r="N166" s="518"/>
      <c r="O166" s="478">
        <f t="shared" si="62"/>
        <v>15</v>
      </c>
      <c r="P166" s="497">
        <v>11</v>
      </c>
      <c r="Q166" s="497">
        <v>4</v>
      </c>
      <c r="R166" s="501"/>
      <c r="S166" s="548">
        <f t="shared" si="63"/>
        <v>-4</v>
      </c>
      <c r="T166" s="548"/>
      <c r="U166" s="548"/>
      <c r="V166" s="548"/>
      <c r="W166" s="548">
        <f t="shared" si="64"/>
        <v>1</v>
      </c>
      <c r="X166" s="548"/>
      <c r="Y166" s="548"/>
      <c r="Z166" s="548"/>
      <c r="AA166" s="548">
        <f t="shared" si="65"/>
        <v>-9</v>
      </c>
      <c r="AB166" s="548"/>
      <c r="AC166" s="548"/>
      <c r="AD166" s="548"/>
    </row>
    <row r="167" spans="1:30">
      <c r="A167" s="499" t="s">
        <v>368</v>
      </c>
      <c r="B167" s="479" t="s">
        <v>605</v>
      </c>
      <c r="C167" s="478">
        <f t="shared" si="59"/>
        <v>69</v>
      </c>
      <c r="D167" s="501">
        <f>SUM(D168:D172)</f>
        <v>69</v>
      </c>
      <c r="E167" s="501"/>
      <c r="F167" s="501">
        <f>SUM(F168:F172)</f>
        <v>0</v>
      </c>
      <c r="G167" s="478">
        <f t="shared" si="60"/>
        <v>68</v>
      </c>
      <c r="H167" s="501">
        <f>SUM(H168:H172)</f>
        <v>68</v>
      </c>
      <c r="I167" s="501"/>
      <c r="J167" s="503"/>
      <c r="K167" s="478">
        <f t="shared" si="61"/>
        <v>68</v>
      </c>
      <c r="L167" s="501">
        <f>SUM(L168:L172)</f>
        <v>68</v>
      </c>
      <c r="M167" s="501"/>
      <c r="N167" s="501"/>
      <c r="O167" s="478">
        <f t="shared" si="62"/>
        <v>68</v>
      </c>
      <c r="P167" s="501">
        <f>SUM(P168:P172)</f>
        <v>68</v>
      </c>
      <c r="Q167" s="501">
        <f>SUM(Q168:Q172)</f>
        <v>0</v>
      </c>
      <c r="R167" s="501">
        <f>SUM(R168:R172)</f>
        <v>0</v>
      </c>
      <c r="S167" s="548">
        <f t="shared" si="63"/>
        <v>0</v>
      </c>
      <c r="T167" s="548"/>
      <c r="U167" s="548"/>
      <c r="V167" s="548"/>
      <c r="W167" s="548">
        <f t="shared" si="64"/>
        <v>0</v>
      </c>
      <c r="X167" s="548"/>
      <c r="Y167" s="548"/>
      <c r="Z167" s="548"/>
      <c r="AA167" s="548">
        <f t="shared" si="65"/>
        <v>-1</v>
      </c>
      <c r="AB167" s="548"/>
      <c r="AC167" s="548"/>
      <c r="AD167" s="548"/>
    </row>
    <row r="168" spans="1:30" ht="25.5">
      <c r="A168" s="489"/>
      <c r="B168" s="486" t="s">
        <v>606</v>
      </c>
      <c r="C168" s="478">
        <f t="shared" si="59"/>
        <v>6</v>
      </c>
      <c r="D168" s="497">
        <v>6</v>
      </c>
      <c r="E168" s="497"/>
      <c r="F168" s="497"/>
      <c r="G168" s="478">
        <f t="shared" si="60"/>
        <v>6</v>
      </c>
      <c r="H168" s="497">
        <v>6</v>
      </c>
      <c r="I168" s="501"/>
      <c r="J168" s="503"/>
      <c r="K168" s="478">
        <f t="shared" si="61"/>
        <v>27</v>
      </c>
      <c r="L168" s="497">
        <v>27</v>
      </c>
      <c r="M168" s="501"/>
      <c r="N168" s="518"/>
      <c r="O168" s="478">
        <f t="shared" si="62"/>
        <v>27</v>
      </c>
      <c r="P168" s="497">
        <v>27</v>
      </c>
      <c r="Q168" s="501"/>
      <c r="R168" s="501"/>
      <c r="S168" s="548">
        <f t="shared" si="63"/>
        <v>0</v>
      </c>
      <c r="T168" s="548"/>
      <c r="U168" s="548"/>
      <c r="V168" s="548"/>
      <c r="W168" s="548">
        <f t="shared" si="64"/>
        <v>21</v>
      </c>
      <c r="X168" s="548"/>
      <c r="Y168" s="548"/>
      <c r="Z168" s="548"/>
      <c r="AA168" s="548">
        <f t="shared" si="65"/>
        <v>21</v>
      </c>
      <c r="AB168" s="548"/>
      <c r="AC168" s="548"/>
      <c r="AD168" s="548"/>
    </row>
    <row r="169" spans="1:30" ht="38.25">
      <c r="A169" s="489"/>
      <c r="B169" s="486" t="s">
        <v>607</v>
      </c>
      <c r="C169" s="478">
        <f t="shared" si="59"/>
        <v>22</v>
      </c>
      <c r="D169" s="497">
        <v>22</v>
      </c>
      <c r="E169" s="497"/>
      <c r="F169" s="497"/>
      <c r="G169" s="478">
        <f t="shared" si="60"/>
        <v>22</v>
      </c>
      <c r="H169" s="497">
        <v>22</v>
      </c>
      <c r="I169" s="501"/>
      <c r="J169" s="503"/>
      <c r="K169" s="478">
        <f t="shared" si="61"/>
        <v>0</v>
      </c>
      <c r="L169" s="497"/>
      <c r="M169" s="501"/>
      <c r="N169" s="518"/>
      <c r="O169" s="478">
        <f t="shared" si="62"/>
        <v>0</v>
      </c>
      <c r="P169" s="497"/>
      <c r="Q169" s="501"/>
      <c r="R169" s="501"/>
      <c r="S169" s="548">
        <f t="shared" si="63"/>
        <v>0</v>
      </c>
      <c r="T169" s="548"/>
      <c r="U169" s="548"/>
      <c r="V169" s="548"/>
      <c r="W169" s="548">
        <f t="shared" si="64"/>
        <v>-22</v>
      </c>
      <c r="X169" s="548"/>
      <c r="Y169" s="548"/>
      <c r="Z169" s="548"/>
      <c r="AA169" s="548">
        <f t="shared" si="65"/>
        <v>-22</v>
      </c>
      <c r="AB169" s="548"/>
      <c r="AC169" s="548"/>
      <c r="AD169" s="548"/>
    </row>
    <row r="170" spans="1:30">
      <c r="A170" s="489"/>
      <c r="B170" s="483" t="s">
        <v>608</v>
      </c>
      <c r="C170" s="478">
        <f t="shared" si="59"/>
        <v>13</v>
      </c>
      <c r="D170" s="497">
        <v>13</v>
      </c>
      <c r="E170" s="497"/>
      <c r="F170" s="497"/>
      <c r="G170" s="478">
        <f t="shared" si="60"/>
        <v>13</v>
      </c>
      <c r="H170" s="497">
        <v>13</v>
      </c>
      <c r="I170" s="501"/>
      <c r="J170" s="503"/>
      <c r="K170" s="478">
        <f t="shared" si="61"/>
        <v>13</v>
      </c>
      <c r="L170" s="497">
        <v>13</v>
      </c>
      <c r="M170" s="501"/>
      <c r="N170" s="518"/>
      <c r="O170" s="478">
        <f t="shared" si="62"/>
        <v>13</v>
      </c>
      <c r="P170" s="497">
        <v>13</v>
      </c>
      <c r="Q170" s="501"/>
      <c r="R170" s="501"/>
      <c r="S170" s="548">
        <f t="shared" si="63"/>
        <v>0</v>
      </c>
      <c r="T170" s="548"/>
      <c r="U170" s="548"/>
      <c r="V170" s="548"/>
      <c r="W170" s="548">
        <f t="shared" si="64"/>
        <v>0</v>
      </c>
      <c r="X170" s="548"/>
      <c r="Y170" s="548"/>
      <c r="Z170" s="548"/>
      <c r="AA170" s="548">
        <f t="shared" si="65"/>
        <v>0</v>
      </c>
      <c r="AB170" s="548"/>
      <c r="AC170" s="548"/>
      <c r="AD170" s="548"/>
    </row>
    <row r="171" spans="1:30">
      <c r="A171" s="489"/>
      <c r="B171" s="483" t="s">
        <v>609</v>
      </c>
      <c r="C171" s="478">
        <f t="shared" si="59"/>
        <v>2</v>
      </c>
      <c r="D171" s="497">
        <v>2</v>
      </c>
      <c r="E171" s="497"/>
      <c r="F171" s="497"/>
      <c r="G171" s="478">
        <f t="shared" si="60"/>
        <v>2</v>
      </c>
      <c r="H171" s="497">
        <v>2</v>
      </c>
      <c r="I171" s="501"/>
      <c r="J171" s="503"/>
      <c r="K171" s="478">
        <f t="shared" si="61"/>
        <v>3</v>
      </c>
      <c r="L171" s="497">
        <v>3</v>
      </c>
      <c r="M171" s="501"/>
      <c r="N171" s="518"/>
      <c r="O171" s="478">
        <f t="shared" si="62"/>
        <v>3</v>
      </c>
      <c r="P171" s="497">
        <v>3</v>
      </c>
      <c r="Q171" s="501"/>
      <c r="R171" s="501"/>
      <c r="S171" s="548">
        <f t="shared" si="63"/>
        <v>0</v>
      </c>
      <c r="T171" s="548"/>
      <c r="U171" s="548"/>
      <c r="V171" s="548"/>
      <c r="W171" s="548">
        <f t="shared" si="64"/>
        <v>1</v>
      </c>
      <c r="X171" s="548"/>
      <c r="Y171" s="548"/>
      <c r="Z171" s="548"/>
      <c r="AA171" s="548">
        <f t="shared" si="65"/>
        <v>1</v>
      </c>
      <c r="AB171" s="548"/>
      <c r="AC171" s="548"/>
      <c r="AD171" s="548"/>
    </row>
    <row r="172" spans="1:30" ht="38.25">
      <c r="A172" s="489"/>
      <c r="B172" s="500" t="s">
        <v>610</v>
      </c>
      <c r="C172" s="478">
        <f t="shared" si="59"/>
        <v>26</v>
      </c>
      <c r="D172" s="497">
        <v>26</v>
      </c>
      <c r="E172" s="497"/>
      <c r="F172" s="497"/>
      <c r="G172" s="478">
        <f t="shared" si="60"/>
        <v>25</v>
      </c>
      <c r="H172" s="497">
        <v>25</v>
      </c>
      <c r="I172" s="497"/>
      <c r="J172" s="519"/>
      <c r="K172" s="478">
        <f t="shared" si="61"/>
        <v>25</v>
      </c>
      <c r="L172" s="497">
        <v>25</v>
      </c>
      <c r="M172" s="501"/>
      <c r="N172" s="518"/>
      <c r="O172" s="478">
        <f t="shared" si="62"/>
        <v>25</v>
      </c>
      <c r="P172" s="497">
        <v>25</v>
      </c>
      <c r="Q172" s="501"/>
      <c r="R172" s="501"/>
      <c r="S172" s="548">
        <f t="shared" si="63"/>
        <v>0</v>
      </c>
      <c r="T172" s="548"/>
      <c r="U172" s="548"/>
      <c r="V172" s="548"/>
      <c r="W172" s="548">
        <f t="shared" si="64"/>
        <v>0</v>
      </c>
      <c r="X172" s="548"/>
      <c r="Y172" s="548"/>
      <c r="Z172" s="548"/>
      <c r="AA172" s="548">
        <f t="shared" si="65"/>
        <v>-1</v>
      </c>
      <c r="AB172" s="548"/>
      <c r="AC172" s="548"/>
      <c r="AD172" s="548"/>
    </row>
    <row r="173" spans="1:30">
      <c r="A173" s="499" t="s">
        <v>611</v>
      </c>
      <c r="B173" s="479" t="s">
        <v>612</v>
      </c>
      <c r="C173" s="478">
        <f t="shared" si="59"/>
        <v>370</v>
      </c>
      <c r="D173" s="478">
        <f>D174+D187</f>
        <v>370</v>
      </c>
      <c r="E173" s="478"/>
      <c r="F173" s="478">
        <f>F174+F187</f>
        <v>0</v>
      </c>
      <c r="G173" s="478">
        <f t="shared" si="60"/>
        <v>250</v>
      </c>
      <c r="H173" s="478">
        <f>H174+H187</f>
        <v>250</v>
      </c>
      <c r="I173" s="478"/>
      <c r="J173" s="503"/>
      <c r="K173" s="478">
        <f t="shared" si="61"/>
        <v>438</v>
      </c>
      <c r="L173" s="478">
        <f>L174+L187</f>
        <v>438</v>
      </c>
      <c r="M173" s="478"/>
      <c r="N173" s="481"/>
      <c r="O173" s="478">
        <f t="shared" si="62"/>
        <v>438</v>
      </c>
      <c r="P173" s="478">
        <f>P174+P187</f>
        <v>400</v>
      </c>
      <c r="Q173" s="478">
        <f>Q174+Q187</f>
        <v>38</v>
      </c>
      <c r="R173" s="478">
        <f>R174+R187</f>
        <v>0</v>
      </c>
      <c r="S173" s="548">
        <f t="shared" si="63"/>
        <v>-38</v>
      </c>
      <c r="T173" s="548"/>
      <c r="U173" s="548"/>
      <c r="V173" s="548"/>
      <c r="W173" s="548">
        <f t="shared" si="64"/>
        <v>188</v>
      </c>
      <c r="X173" s="548"/>
      <c r="Y173" s="548"/>
      <c r="Z173" s="548"/>
      <c r="AA173" s="548">
        <f t="shared" si="65"/>
        <v>68</v>
      </c>
      <c r="AB173" s="548"/>
      <c r="AC173" s="548"/>
      <c r="AD173" s="548"/>
    </row>
    <row r="174" spans="1:30">
      <c r="A174" s="489" t="s">
        <v>613</v>
      </c>
      <c r="B174" s="483" t="s">
        <v>571</v>
      </c>
      <c r="C174" s="478">
        <f t="shared" si="59"/>
        <v>158</v>
      </c>
      <c r="D174" s="497">
        <f>SUM(D175:D186)</f>
        <v>158</v>
      </c>
      <c r="E174" s="497"/>
      <c r="F174" s="497">
        <f>SUM(F175:F186)</f>
        <v>0</v>
      </c>
      <c r="G174" s="478">
        <f t="shared" si="60"/>
        <v>158</v>
      </c>
      <c r="H174" s="497">
        <f>SUM(H175:H186)</f>
        <v>158</v>
      </c>
      <c r="I174" s="497"/>
      <c r="J174" s="519"/>
      <c r="K174" s="478">
        <f t="shared" si="61"/>
        <v>141</v>
      </c>
      <c r="L174" s="497">
        <f>SUM(L175:L186)</f>
        <v>141</v>
      </c>
      <c r="M174" s="497"/>
      <c r="N174" s="497"/>
      <c r="O174" s="478">
        <f t="shared" si="62"/>
        <v>141</v>
      </c>
      <c r="P174" s="497">
        <f>SUM(P175:P186)</f>
        <v>103</v>
      </c>
      <c r="Q174" s="497">
        <f>SUM(Q175:Q186)</f>
        <v>38</v>
      </c>
      <c r="R174" s="497">
        <f>SUM(R175:R186)</f>
        <v>0</v>
      </c>
      <c r="S174" s="548">
        <f t="shared" si="63"/>
        <v>-38</v>
      </c>
      <c r="T174" s="548"/>
      <c r="U174" s="548"/>
      <c r="V174" s="548"/>
      <c r="W174" s="548">
        <f t="shared" si="64"/>
        <v>-17</v>
      </c>
      <c r="X174" s="548"/>
      <c r="Y174" s="548"/>
      <c r="Z174" s="548"/>
      <c r="AA174" s="548">
        <f t="shared" si="65"/>
        <v>-17</v>
      </c>
      <c r="AB174" s="548"/>
      <c r="AC174" s="548"/>
      <c r="AD174" s="548"/>
    </row>
    <row r="175" spans="1:30">
      <c r="A175" s="489"/>
      <c r="B175" s="483" t="s">
        <v>614</v>
      </c>
      <c r="C175" s="478">
        <f t="shared" si="59"/>
        <v>24</v>
      </c>
      <c r="D175" s="497">
        <v>24</v>
      </c>
      <c r="E175" s="497"/>
      <c r="F175" s="497"/>
      <c r="G175" s="478">
        <f t="shared" si="60"/>
        <v>27</v>
      </c>
      <c r="H175" s="497">
        <v>27</v>
      </c>
      <c r="I175" s="501"/>
      <c r="J175" s="503"/>
      <c r="K175" s="478">
        <f t="shared" si="61"/>
        <v>24</v>
      </c>
      <c r="L175" s="497">
        <v>24</v>
      </c>
      <c r="M175" s="501"/>
      <c r="N175" s="518"/>
      <c r="O175" s="478">
        <f t="shared" si="62"/>
        <v>28</v>
      </c>
      <c r="P175" s="497">
        <v>20</v>
      </c>
      <c r="Q175" s="497">
        <v>8</v>
      </c>
      <c r="R175" s="501"/>
      <c r="S175" s="548">
        <f t="shared" si="63"/>
        <v>-4</v>
      </c>
      <c r="T175" s="548"/>
      <c r="U175" s="548"/>
      <c r="V175" s="548"/>
      <c r="W175" s="548">
        <f t="shared" si="64"/>
        <v>1</v>
      </c>
      <c r="X175" s="548"/>
      <c r="Y175" s="548"/>
      <c r="Z175" s="548"/>
      <c r="AA175" s="548">
        <f t="shared" si="65"/>
        <v>4</v>
      </c>
      <c r="AB175" s="548"/>
      <c r="AC175" s="548"/>
      <c r="AD175" s="548"/>
    </row>
    <row r="176" spans="1:30">
      <c r="A176" s="489"/>
      <c r="B176" s="483" t="s">
        <v>615</v>
      </c>
      <c r="C176" s="478">
        <f t="shared" si="59"/>
        <v>6</v>
      </c>
      <c r="D176" s="497">
        <v>6</v>
      </c>
      <c r="E176" s="497"/>
      <c r="F176" s="497"/>
      <c r="G176" s="478">
        <f t="shared" si="60"/>
        <v>0</v>
      </c>
      <c r="H176" s="497"/>
      <c r="I176" s="501"/>
      <c r="J176" s="503"/>
      <c r="K176" s="478">
        <f t="shared" si="61"/>
        <v>0</v>
      </c>
      <c r="L176" s="497"/>
      <c r="M176" s="501"/>
      <c r="N176" s="518"/>
      <c r="O176" s="478">
        <f t="shared" si="62"/>
        <v>0</v>
      </c>
      <c r="P176" s="497"/>
      <c r="Q176" s="501"/>
      <c r="R176" s="501"/>
      <c r="S176" s="548">
        <f t="shared" si="63"/>
        <v>0</v>
      </c>
      <c r="T176" s="548"/>
      <c r="U176" s="548"/>
      <c r="V176" s="548"/>
      <c r="W176" s="548">
        <f t="shared" si="64"/>
        <v>0</v>
      </c>
      <c r="X176" s="548"/>
      <c r="Y176" s="548"/>
      <c r="Z176" s="548"/>
      <c r="AA176" s="548">
        <f t="shared" si="65"/>
        <v>-6</v>
      </c>
      <c r="AB176" s="548"/>
      <c r="AC176" s="548"/>
      <c r="AD176" s="548"/>
    </row>
    <row r="177" spans="1:30" ht="38.25">
      <c r="A177" s="489"/>
      <c r="B177" s="486" t="s">
        <v>652</v>
      </c>
      <c r="C177" s="478">
        <f t="shared" si="59"/>
        <v>8</v>
      </c>
      <c r="D177" s="497">
        <v>8</v>
      </c>
      <c r="E177" s="497"/>
      <c r="F177" s="497"/>
      <c r="G177" s="478">
        <f t="shared" si="60"/>
        <v>8</v>
      </c>
      <c r="H177" s="497">
        <v>8</v>
      </c>
      <c r="I177" s="501"/>
      <c r="J177" s="503"/>
      <c r="K177" s="478">
        <f t="shared" si="61"/>
        <v>14</v>
      </c>
      <c r="L177" s="497">
        <v>14</v>
      </c>
      <c r="M177" s="501"/>
      <c r="N177" s="518"/>
      <c r="O177" s="478">
        <f t="shared" si="62"/>
        <v>10</v>
      </c>
      <c r="P177" s="497">
        <v>10</v>
      </c>
      <c r="Q177" s="501"/>
      <c r="R177" s="501"/>
      <c r="S177" s="548">
        <f t="shared" si="63"/>
        <v>-4</v>
      </c>
      <c r="T177" s="548"/>
      <c r="U177" s="548"/>
      <c r="V177" s="548"/>
      <c r="W177" s="548">
        <f t="shared" si="64"/>
        <v>2</v>
      </c>
      <c r="X177" s="548"/>
      <c r="Y177" s="548"/>
      <c r="Z177" s="548"/>
      <c r="AA177" s="548">
        <f t="shared" si="65"/>
        <v>2</v>
      </c>
      <c r="AB177" s="548"/>
      <c r="AC177" s="548"/>
      <c r="AD177" s="548"/>
    </row>
    <row r="178" spans="1:30" ht="38.25">
      <c r="A178" s="489"/>
      <c r="B178" s="486" t="s">
        <v>653</v>
      </c>
      <c r="C178" s="478">
        <f t="shared" si="59"/>
        <v>10</v>
      </c>
      <c r="D178" s="497">
        <v>10</v>
      </c>
      <c r="E178" s="497"/>
      <c r="F178" s="497"/>
      <c r="G178" s="478">
        <f t="shared" si="60"/>
        <v>10</v>
      </c>
      <c r="H178" s="497">
        <v>10</v>
      </c>
      <c r="I178" s="501"/>
      <c r="J178" s="503"/>
      <c r="K178" s="478">
        <f t="shared" si="61"/>
        <v>15</v>
      </c>
      <c r="L178" s="497">
        <v>15</v>
      </c>
      <c r="M178" s="501"/>
      <c r="N178" s="518"/>
      <c r="O178" s="478">
        <f t="shared" si="62"/>
        <v>15</v>
      </c>
      <c r="P178" s="497">
        <v>10</v>
      </c>
      <c r="Q178" s="497">
        <v>5</v>
      </c>
      <c r="R178" s="501"/>
      <c r="S178" s="548">
        <f t="shared" si="63"/>
        <v>-5</v>
      </c>
      <c r="T178" s="548"/>
      <c r="U178" s="548"/>
      <c r="V178" s="548"/>
      <c r="W178" s="548">
        <f t="shared" si="64"/>
        <v>5</v>
      </c>
      <c r="X178" s="548"/>
      <c r="Y178" s="548"/>
      <c r="Z178" s="548"/>
      <c r="AA178" s="548">
        <f t="shared" si="65"/>
        <v>5</v>
      </c>
      <c r="AB178" s="548"/>
      <c r="AC178" s="548"/>
      <c r="AD178" s="548"/>
    </row>
    <row r="179" spans="1:30">
      <c r="A179" s="489"/>
      <c r="B179" s="483" t="s">
        <v>616</v>
      </c>
      <c r="C179" s="478">
        <f t="shared" si="59"/>
        <v>12</v>
      </c>
      <c r="D179" s="497">
        <v>12</v>
      </c>
      <c r="E179" s="497"/>
      <c r="F179" s="497"/>
      <c r="G179" s="478">
        <f t="shared" si="60"/>
        <v>12</v>
      </c>
      <c r="H179" s="497">
        <v>12</v>
      </c>
      <c r="I179" s="501"/>
      <c r="J179" s="503"/>
      <c r="K179" s="478">
        <f t="shared" si="61"/>
        <v>15</v>
      </c>
      <c r="L179" s="501">
        <v>15</v>
      </c>
      <c r="M179" s="501"/>
      <c r="N179" s="518"/>
      <c r="O179" s="478">
        <f t="shared" si="62"/>
        <v>15</v>
      </c>
      <c r="P179" s="497">
        <v>15</v>
      </c>
      <c r="Q179" s="501"/>
      <c r="R179" s="501"/>
      <c r="S179" s="548">
        <f t="shared" si="63"/>
        <v>0</v>
      </c>
      <c r="T179" s="548"/>
      <c r="U179" s="548"/>
      <c r="V179" s="548"/>
      <c r="W179" s="548">
        <f t="shared" si="64"/>
        <v>3</v>
      </c>
      <c r="X179" s="548"/>
      <c r="Y179" s="548"/>
      <c r="Z179" s="548"/>
      <c r="AA179" s="548">
        <f t="shared" si="65"/>
        <v>3</v>
      </c>
      <c r="AB179" s="548"/>
      <c r="AC179" s="548"/>
      <c r="AD179" s="548"/>
    </row>
    <row r="180" spans="1:30" ht="25.5">
      <c r="A180" s="489"/>
      <c r="B180" s="486" t="s">
        <v>654</v>
      </c>
      <c r="C180" s="478">
        <f t="shared" si="59"/>
        <v>0</v>
      </c>
      <c r="D180" s="497"/>
      <c r="E180" s="497"/>
      <c r="F180" s="497"/>
      <c r="G180" s="478">
        <f t="shared" si="60"/>
        <v>12</v>
      </c>
      <c r="H180" s="497">
        <v>12</v>
      </c>
      <c r="I180" s="501"/>
      <c r="J180" s="503"/>
      <c r="K180" s="478">
        <f t="shared" si="61"/>
        <v>15</v>
      </c>
      <c r="L180" s="497">
        <v>15</v>
      </c>
      <c r="M180" s="501"/>
      <c r="N180" s="518"/>
      <c r="O180" s="478">
        <f t="shared" si="62"/>
        <v>15</v>
      </c>
      <c r="P180" s="497">
        <v>15</v>
      </c>
      <c r="Q180" s="501"/>
      <c r="R180" s="501"/>
      <c r="S180" s="548">
        <f t="shared" si="63"/>
        <v>0</v>
      </c>
      <c r="T180" s="548"/>
      <c r="U180" s="548"/>
      <c r="V180" s="548"/>
      <c r="W180" s="548">
        <f t="shared" si="64"/>
        <v>3</v>
      </c>
      <c r="X180" s="548"/>
      <c r="Y180" s="548"/>
      <c r="Z180" s="548"/>
      <c r="AA180" s="548">
        <f t="shared" si="65"/>
        <v>15</v>
      </c>
      <c r="AB180" s="548"/>
      <c r="AC180" s="548"/>
      <c r="AD180" s="548"/>
    </row>
    <row r="181" spans="1:30">
      <c r="A181" s="489"/>
      <c r="B181" s="486" t="s">
        <v>293</v>
      </c>
      <c r="C181" s="478">
        <f t="shared" si="59"/>
        <v>15</v>
      </c>
      <c r="D181" s="497">
        <v>15</v>
      </c>
      <c r="E181" s="497"/>
      <c r="F181" s="497"/>
      <c r="G181" s="478">
        <f t="shared" si="60"/>
        <v>15</v>
      </c>
      <c r="H181" s="497">
        <v>15</v>
      </c>
      <c r="I181" s="497"/>
      <c r="J181" s="519"/>
      <c r="K181" s="478">
        <f t="shared" si="61"/>
        <v>0</v>
      </c>
      <c r="L181" s="497"/>
      <c r="M181" s="497"/>
      <c r="N181" s="514"/>
      <c r="O181" s="478">
        <f t="shared" si="62"/>
        <v>0</v>
      </c>
      <c r="P181" s="501"/>
      <c r="Q181" s="497"/>
      <c r="R181" s="501"/>
      <c r="S181" s="548">
        <f t="shared" si="63"/>
        <v>0</v>
      </c>
      <c r="T181" s="548"/>
      <c r="U181" s="548"/>
      <c r="V181" s="548"/>
      <c r="W181" s="548">
        <f t="shared" si="64"/>
        <v>-15</v>
      </c>
      <c r="X181" s="548"/>
      <c r="Y181" s="548"/>
      <c r="Z181" s="548"/>
      <c r="AA181" s="548">
        <f t="shared" si="65"/>
        <v>-15</v>
      </c>
      <c r="AB181" s="548"/>
      <c r="AC181" s="548"/>
      <c r="AD181" s="548"/>
    </row>
    <row r="182" spans="1:30">
      <c r="A182" s="489"/>
      <c r="B182" s="483" t="s">
        <v>188</v>
      </c>
      <c r="C182" s="478">
        <f t="shared" si="59"/>
        <v>15</v>
      </c>
      <c r="D182" s="497">
        <v>15</v>
      </c>
      <c r="E182" s="497"/>
      <c r="F182" s="497"/>
      <c r="G182" s="478">
        <f t="shared" si="60"/>
        <v>15</v>
      </c>
      <c r="H182" s="497">
        <v>15</v>
      </c>
      <c r="I182" s="497"/>
      <c r="J182" s="503"/>
      <c r="K182" s="478">
        <f t="shared" si="61"/>
        <v>0</v>
      </c>
      <c r="L182" s="497"/>
      <c r="M182" s="497"/>
      <c r="N182" s="514"/>
      <c r="O182" s="478">
        <f t="shared" si="62"/>
        <v>0</v>
      </c>
      <c r="P182" s="501"/>
      <c r="Q182" s="497"/>
      <c r="R182" s="501"/>
      <c r="S182" s="548">
        <f t="shared" si="63"/>
        <v>0</v>
      </c>
      <c r="T182" s="548"/>
      <c r="U182" s="548"/>
      <c r="V182" s="548"/>
      <c r="W182" s="548">
        <f t="shared" si="64"/>
        <v>-15</v>
      </c>
      <c r="X182" s="548"/>
      <c r="Y182" s="548"/>
      <c r="Z182" s="548"/>
      <c r="AA182" s="548">
        <f t="shared" si="65"/>
        <v>-15</v>
      </c>
      <c r="AB182" s="548"/>
      <c r="AC182" s="548"/>
      <c r="AD182" s="548"/>
    </row>
    <row r="183" spans="1:30">
      <c r="A183" s="489"/>
      <c r="B183" s="483" t="s">
        <v>100</v>
      </c>
      <c r="C183" s="478">
        <f t="shared" si="59"/>
        <v>35</v>
      </c>
      <c r="D183" s="497">
        <v>35</v>
      </c>
      <c r="E183" s="497"/>
      <c r="F183" s="497"/>
      <c r="G183" s="478">
        <f t="shared" si="60"/>
        <v>32</v>
      </c>
      <c r="H183" s="497">
        <v>32</v>
      </c>
      <c r="I183" s="497"/>
      <c r="J183" s="503"/>
      <c r="K183" s="478">
        <f t="shared" si="61"/>
        <v>51</v>
      </c>
      <c r="L183" s="497">
        <v>51</v>
      </c>
      <c r="M183" s="497"/>
      <c r="N183" s="514"/>
      <c r="O183" s="478">
        <f t="shared" si="62"/>
        <v>51</v>
      </c>
      <c r="P183" s="497">
        <v>26</v>
      </c>
      <c r="Q183" s="497">
        <v>25</v>
      </c>
      <c r="R183" s="501"/>
      <c r="S183" s="548">
        <f t="shared" si="63"/>
        <v>-25</v>
      </c>
      <c r="T183" s="548"/>
      <c r="U183" s="548"/>
      <c r="V183" s="548"/>
      <c r="W183" s="548">
        <f t="shared" si="64"/>
        <v>19</v>
      </c>
      <c r="X183" s="548"/>
      <c r="Y183" s="548"/>
      <c r="Z183" s="548"/>
      <c r="AA183" s="548">
        <f t="shared" si="65"/>
        <v>16</v>
      </c>
      <c r="AB183" s="548"/>
      <c r="AC183" s="548"/>
      <c r="AD183" s="548"/>
    </row>
    <row r="184" spans="1:30">
      <c r="A184" s="489"/>
      <c r="B184" s="483" t="s">
        <v>617</v>
      </c>
      <c r="C184" s="478">
        <f t="shared" si="59"/>
        <v>0</v>
      </c>
      <c r="D184" s="497"/>
      <c r="E184" s="497"/>
      <c r="F184" s="497"/>
      <c r="G184" s="478">
        <f t="shared" si="60"/>
        <v>17</v>
      </c>
      <c r="H184" s="497">
        <v>17</v>
      </c>
      <c r="I184" s="501"/>
      <c r="J184" s="503"/>
      <c r="K184" s="478">
        <f t="shared" si="61"/>
        <v>0</v>
      </c>
      <c r="L184" s="497"/>
      <c r="M184" s="501"/>
      <c r="N184" s="518"/>
      <c r="O184" s="478">
        <f t="shared" si="62"/>
        <v>0</v>
      </c>
      <c r="P184" s="501"/>
      <c r="Q184" s="501"/>
      <c r="R184" s="501"/>
      <c r="S184" s="548">
        <f t="shared" si="63"/>
        <v>0</v>
      </c>
      <c r="T184" s="548"/>
      <c r="U184" s="548"/>
      <c r="V184" s="548"/>
      <c r="W184" s="548">
        <f t="shared" si="64"/>
        <v>-17</v>
      </c>
      <c r="X184" s="548"/>
      <c r="Y184" s="548"/>
      <c r="Z184" s="548"/>
      <c r="AA184" s="548">
        <f t="shared" si="65"/>
        <v>0</v>
      </c>
      <c r="AB184" s="548"/>
      <c r="AC184" s="548"/>
      <c r="AD184" s="548"/>
    </row>
    <row r="185" spans="1:30">
      <c r="A185" s="489"/>
      <c r="B185" s="483" t="s">
        <v>618</v>
      </c>
      <c r="C185" s="478">
        <f t="shared" si="59"/>
        <v>10</v>
      </c>
      <c r="D185" s="497">
        <v>10</v>
      </c>
      <c r="E185" s="497"/>
      <c r="F185" s="497"/>
      <c r="G185" s="478">
        <f t="shared" si="60"/>
        <v>10</v>
      </c>
      <c r="H185" s="497">
        <v>10</v>
      </c>
      <c r="I185" s="501"/>
      <c r="J185" s="503"/>
      <c r="K185" s="478">
        <f t="shared" si="61"/>
        <v>7</v>
      </c>
      <c r="L185" s="497">
        <v>7</v>
      </c>
      <c r="M185" s="501"/>
      <c r="N185" s="518"/>
      <c r="O185" s="478">
        <f t="shared" si="62"/>
        <v>7</v>
      </c>
      <c r="P185" s="497">
        <v>7</v>
      </c>
      <c r="Q185" s="501"/>
      <c r="R185" s="501"/>
      <c r="S185" s="548">
        <f t="shared" si="63"/>
        <v>0</v>
      </c>
      <c r="T185" s="548"/>
      <c r="U185" s="548"/>
      <c r="V185" s="548"/>
      <c r="W185" s="548">
        <f t="shared" si="64"/>
        <v>-3</v>
      </c>
      <c r="X185" s="548"/>
      <c r="Y185" s="548"/>
      <c r="Z185" s="548"/>
      <c r="AA185" s="548">
        <f t="shared" si="65"/>
        <v>-3</v>
      </c>
      <c r="AB185" s="548"/>
      <c r="AC185" s="548"/>
      <c r="AD185" s="548"/>
    </row>
    <row r="186" spans="1:30">
      <c r="A186" s="489"/>
      <c r="B186" s="483" t="s">
        <v>121</v>
      </c>
      <c r="C186" s="478">
        <f t="shared" si="59"/>
        <v>23</v>
      </c>
      <c r="D186" s="497">
        <v>23</v>
      </c>
      <c r="E186" s="497"/>
      <c r="F186" s="497"/>
      <c r="G186" s="478">
        <f t="shared" si="60"/>
        <v>0</v>
      </c>
      <c r="H186" s="497"/>
      <c r="I186" s="501"/>
      <c r="J186" s="503"/>
      <c r="K186" s="478">
        <f t="shared" si="61"/>
        <v>0</v>
      </c>
      <c r="L186" s="501"/>
      <c r="M186" s="501"/>
      <c r="N186" s="518"/>
      <c r="O186" s="478">
        <f t="shared" si="62"/>
        <v>0</v>
      </c>
      <c r="P186" s="501"/>
      <c r="Q186" s="501"/>
      <c r="R186" s="501"/>
      <c r="S186" s="548">
        <f t="shared" si="63"/>
        <v>0</v>
      </c>
      <c r="T186" s="548"/>
      <c r="U186" s="548"/>
      <c r="V186" s="548"/>
      <c r="W186" s="548">
        <f t="shared" si="64"/>
        <v>0</v>
      </c>
      <c r="X186" s="548"/>
      <c r="Y186" s="548"/>
      <c r="Z186" s="548"/>
      <c r="AA186" s="548">
        <f t="shared" si="65"/>
        <v>-23</v>
      </c>
      <c r="AB186" s="548"/>
      <c r="AC186" s="548"/>
      <c r="AD186" s="548"/>
    </row>
    <row r="187" spans="1:30">
      <c r="A187" s="489" t="s">
        <v>619</v>
      </c>
      <c r="B187" s="483" t="s">
        <v>578</v>
      </c>
      <c r="C187" s="478">
        <f t="shared" si="59"/>
        <v>212</v>
      </c>
      <c r="D187" s="497">
        <f>SUM(D188:D205)</f>
        <v>212</v>
      </c>
      <c r="E187" s="497"/>
      <c r="F187" s="497">
        <f>SUM(F188:F204)</f>
        <v>0</v>
      </c>
      <c r="G187" s="478">
        <f>H187+I187+J187</f>
        <v>92</v>
      </c>
      <c r="H187" s="497">
        <f>SUM(H188:H205)</f>
        <v>92</v>
      </c>
      <c r="I187" s="497"/>
      <c r="J187" s="519"/>
      <c r="K187" s="478">
        <f t="shared" si="61"/>
        <v>297</v>
      </c>
      <c r="L187" s="497">
        <f>SUM(L188:L204)</f>
        <v>297</v>
      </c>
      <c r="M187" s="497"/>
      <c r="N187" s="497"/>
      <c r="O187" s="478">
        <f t="shared" si="62"/>
        <v>297</v>
      </c>
      <c r="P187" s="497">
        <f>SUM(P188:P204)</f>
        <v>297</v>
      </c>
      <c r="Q187" s="497">
        <f>SUM(Q188:Q204)</f>
        <v>0</v>
      </c>
      <c r="R187" s="497">
        <f>SUM(R188:R204)</f>
        <v>0</v>
      </c>
      <c r="S187" s="548">
        <f t="shared" si="63"/>
        <v>0</v>
      </c>
      <c r="T187" s="548"/>
      <c r="U187" s="548"/>
      <c r="V187" s="548"/>
      <c r="W187" s="548">
        <f t="shared" si="64"/>
        <v>205</v>
      </c>
      <c r="X187" s="548"/>
      <c r="Y187" s="548"/>
      <c r="Z187" s="548"/>
      <c r="AA187" s="548">
        <f t="shared" si="65"/>
        <v>85</v>
      </c>
      <c r="AB187" s="548"/>
      <c r="AC187" s="548"/>
      <c r="AD187" s="548"/>
    </row>
    <row r="188" spans="1:30" hidden="1">
      <c r="A188" s="416"/>
      <c r="B188" s="488" t="s">
        <v>655</v>
      </c>
      <c r="C188" s="478">
        <f t="shared" si="59"/>
        <v>9</v>
      </c>
      <c r="D188" s="497">
        <v>9</v>
      </c>
      <c r="E188" s="497"/>
      <c r="F188" s="497"/>
      <c r="G188" s="478">
        <f t="shared" si="60"/>
        <v>2</v>
      </c>
      <c r="H188" s="497">
        <v>2</v>
      </c>
      <c r="I188" s="497"/>
      <c r="J188" s="503"/>
      <c r="K188" s="478"/>
      <c r="L188" s="501"/>
      <c r="M188" s="497"/>
      <c r="N188" s="518"/>
      <c r="O188" s="478">
        <f t="shared" si="62"/>
        <v>0</v>
      </c>
      <c r="P188" s="501"/>
      <c r="Q188" s="497"/>
      <c r="R188" s="501"/>
      <c r="S188" s="548">
        <f t="shared" si="63"/>
        <v>0</v>
      </c>
      <c r="T188" s="548"/>
      <c r="U188" s="548"/>
      <c r="V188" s="548"/>
      <c r="W188" s="548">
        <f t="shared" si="64"/>
        <v>-2</v>
      </c>
      <c r="X188" s="548"/>
      <c r="Y188" s="548"/>
      <c r="Z188" s="548"/>
      <c r="AA188" s="548">
        <f t="shared" si="65"/>
        <v>-9</v>
      </c>
      <c r="AB188" s="548"/>
      <c r="AC188" s="548"/>
      <c r="AD188" s="548"/>
    </row>
    <row r="189" spans="1:30" hidden="1">
      <c r="A189" s="416"/>
      <c r="B189" s="488" t="s">
        <v>656</v>
      </c>
      <c r="C189" s="478">
        <f t="shared" si="59"/>
        <v>8</v>
      </c>
      <c r="D189" s="497">
        <v>8</v>
      </c>
      <c r="E189" s="497"/>
      <c r="F189" s="497"/>
      <c r="G189" s="478">
        <f t="shared" si="60"/>
        <v>2</v>
      </c>
      <c r="H189" s="497">
        <v>2</v>
      </c>
      <c r="I189" s="497"/>
      <c r="J189" s="503"/>
      <c r="K189" s="478"/>
      <c r="L189" s="501"/>
      <c r="M189" s="497"/>
      <c r="N189" s="518"/>
      <c r="O189" s="478"/>
      <c r="P189" s="501"/>
      <c r="Q189" s="497"/>
      <c r="R189" s="501"/>
      <c r="S189" s="548"/>
      <c r="T189" s="548"/>
      <c r="U189" s="548"/>
      <c r="V189" s="548"/>
      <c r="W189" s="548"/>
      <c r="X189" s="548"/>
      <c r="Y189" s="548"/>
      <c r="Z189" s="548"/>
      <c r="AA189" s="548"/>
      <c r="AB189" s="548"/>
      <c r="AC189" s="548"/>
      <c r="AD189" s="548"/>
    </row>
    <row r="190" spans="1:30" hidden="1">
      <c r="A190" s="416"/>
      <c r="B190" s="488" t="s">
        <v>657</v>
      </c>
      <c r="C190" s="478">
        <f t="shared" si="59"/>
        <v>2</v>
      </c>
      <c r="D190" s="497">
        <v>2</v>
      </c>
      <c r="E190" s="497"/>
      <c r="F190" s="497"/>
      <c r="G190" s="478">
        <f t="shared" si="60"/>
        <v>2</v>
      </c>
      <c r="H190" s="497">
        <v>2</v>
      </c>
      <c r="I190" s="497"/>
      <c r="J190" s="503"/>
      <c r="K190" s="478"/>
      <c r="L190" s="501"/>
      <c r="M190" s="497"/>
      <c r="N190" s="518"/>
      <c r="O190" s="478"/>
      <c r="P190" s="501"/>
      <c r="Q190" s="497"/>
      <c r="R190" s="501"/>
      <c r="S190" s="548"/>
      <c r="T190" s="548"/>
      <c r="U190" s="548"/>
      <c r="V190" s="548"/>
      <c r="W190" s="548"/>
      <c r="X190" s="548"/>
      <c r="Y190" s="548"/>
      <c r="Z190" s="548"/>
      <c r="AA190" s="548"/>
      <c r="AB190" s="548"/>
      <c r="AC190" s="548"/>
      <c r="AD190" s="548"/>
    </row>
    <row r="191" spans="1:30" ht="38.25" hidden="1">
      <c r="A191" s="416"/>
      <c r="B191" s="493" t="s">
        <v>658</v>
      </c>
      <c r="C191" s="478">
        <f t="shared" si="59"/>
        <v>11</v>
      </c>
      <c r="D191" s="497">
        <v>11</v>
      </c>
      <c r="E191" s="497"/>
      <c r="F191" s="497"/>
      <c r="G191" s="478">
        <f t="shared" si="60"/>
        <v>0</v>
      </c>
      <c r="H191" s="497"/>
      <c r="I191" s="497"/>
      <c r="J191" s="519"/>
      <c r="K191" s="478">
        <f t="shared" si="61"/>
        <v>0</v>
      </c>
      <c r="L191" s="501"/>
      <c r="M191" s="497"/>
      <c r="N191" s="514"/>
      <c r="O191" s="478">
        <f t="shared" si="62"/>
        <v>0</v>
      </c>
      <c r="P191" s="501"/>
      <c r="Q191" s="497"/>
      <c r="R191" s="501"/>
      <c r="S191" s="548">
        <f t="shared" si="63"/>
        <v>0</v>
      </c>
      <c r="T191" s="548"/>
      <c r="U191" s="548"/>
      <c r="V191" s="548"/>
      <c r="W191" s="548">
        <f>O191-G191</f>
        <v>0</v>
      </c>
      <c r="X191" s="548"/>
      <c r="Y191" s="548"/>
      <c r="Z191" s="548"/>
      <c r="AA191" s="548">
        <f t="shared" si="65"/>
        <v>-11</v>
      </c>
      <c r="AB191" s="548"/>
      <c r="AC191" s="548"/>
      <c r="AD191" s="548"/>
    </row>
    <row r="192" spans="1:30" ht="38.25" hidden="1">
      <c r="A192" s="416"/>
      <c r="B192" s="493" t="s">
        <v>659</v>
      </c>
      <c r="C192" s="478">
        <f t="shared" si="59"/>
        <v>12</v>
      </c>
      <c r="D192" s="497">
        <v>12</v>
      </c>
      <c r="E192" s="497"/>
      <c r="F192" s="497"/>
      <c r="G192" s="478">
        <f t="shared" si="60"/>
        <v>0</v>
      </c>
      <c r="H192" s="497"/>
      <c r="I192" s="497"/>
      <c r="J192" s="519"/>
      <c r="K192" s="478">
        <f t="shared" si="61"/>
        <v>0</v>
      </c>
      <c r="L192" s="501"/>
      <c r="M192" s="497"/>
      <c r="N192" s="514"/>
      <c r="O192" s="478">
        <f t="shared" si="62"/>
        <v>0</v>
      </c>
      <c r="P192" s="501"/>
      <c r="Q192" s="497"/>
      <c r="R192" s="501"/>
      <c r="S192" s="548">
        <f t="shared" si="63"/>
        <v>0</v>
      </c>
      <c r="T192" s="548"/>
      <c r="U192" s="548"/>
      <c r="V192" s="548"/>
      <c r="W192" s="548">
        <f t="shared" ref="W192:W198" si="70">O192-G192</f>
        <v>0</v>
      </c>
      <c r="X192" s="548"/>
      <c r="Y192" s="548"/>
      <c r="Z192" s="548"/>
      <c r="AA192" s="548">
        <f t="shared" si="65"/>
        <v>-12</v>
      </c>
      <c r="AB192" s="548"/>
      <c r="AC192" s="548"/>
      <c r="AD192" s="548"/>
    </row>
    <row r="193" spans="1:30" ht="38.25" hidden="1">
      <c r="A193" s="416"/>
      <c r="B193" s="493" t="s">
        <v>660</v>
      </c>
      <c r="C193" s="478">
        <f t="shared" si="59"/>
        <v>5</v>
      </c>
      <c r="D193" s="497">
        <v>5</v>
      </c>
      <c r="E193" s="497"/>
      <c r="F193" s="497"/>
      <c r="G193" s="478">
        <f t="shared" si="60"/>
        <v>0</v>
      </c>
      <c r="H193" s="497"/>
      <c r="I193" s="497"/>
      <c r="J193" s="519"/>
      <c r="K193" s="478">
        <f t="shared" si="61"/>
        <v>0</v>
      </c>
      <c r="L193" s="501"/>
      <c r="M193" s="497"/>
      <c r="N193" s="514"/>
      <c r="O193" s="478">
        <f t="shared" si="62"/>
        <v>0</v>
      </c>
      <c r="P193" s="501"/>
      <c r="Q193" s="497"/>
      <c r="R193" s="501"/>
      <c r="S193" s="548">
        <f t="shared" si="63"/>
        <v>0</v>
      </c>
      <c r="T193" s="548"/>
      <c r="U193" s="548"/>
      <c r="V193" s="548"/>
      <c r="W193" s="548">
        <f t="shared" si="70"/>
        <v>0</v>
      </c>
      <c r="X193" s="548"/>
      <c r="Y193" s="548"/>
      <c r="Z193" s="548"/>
      <c r="AA193" s="548">
        <f t="shared" si="65"/>
        <v>-5</v>
      </c>
      <c r="AB193" s="548"/>
      <c r="AC193" s="548"/>
      <c r="AD193" s="548"/>
    </row>
    <row r="194" spans="1:30" ht="38.25" hidden="1">
      <c r="A194" s="416"/>
      <c r="B194" s="493" t="s">
        <v>661</v>
      </c>
      <c r="C194" s="478">
        <f t="shared" si="59"/>
        <v>5</v>
      </c>
      <c r="D194" s="497">
        <v>5</v>
      </c>
      <c r="E194" s="497"/>
      <c r="F194" s="497"/>
      <c r="G194" s="478">
        <f t="shared" si="60"/>
        <v>0</v>
      </c>
      <c r="H194" s="497"/>
      <c r="I194" s="497"/>
      <c r="J194" s="519"/>
      <c r="K194" s="478">
        <f t="shared" si="61"/>
        <v>0</v>
      </c>
      <c r="L194" s="501"/>
      <c r="M194" s="497"/>
      <c r="N194" s="514"/>
      <c r="O194" s="478">
        <f t="shared" si="62"/>
        <v>0</v>
      </c>
      <c r="P194" s="501"/>
      <c r="Q194" s="497"/>
      <c r="R194" s="501"/>
      <c r="S194" s="548">
        <f t="shared" si="63"/>
        <v>0</v>
      </c>
      <c r="T194" s="548"/>
      <c r="U194" s="548"/>
      <c r="V194" s="548"/>
      <c r="W194" s="548">
        <f t="shared" si="70"/>
        <v>0</v>
      </c>
      <c r="X194" s="548"/>
      <c r="Y194" s="548"/>
      <c r="Z194" s="548"/>
      <c r="AA194" s="548">
        <f t="shared" si="65"/>
        <v>-5</v>
      </c>
      <c r="AB194" s="548"/>
      <c r="AC194" s="548"/>
      <c r="AD194" s="548"/>
    </row>
    <row r="195" spans="1:30" ht="38.25" hidden="1">
      <c r="A195" s="416"/>
      <c r="B195" s="493" t="s">
        <v>662</v>
      </c>
      <c r="C195" s="478">
        <f t="shared" si="59"/>
        <v>8</v>
      </c>
      <c r="D195" s="497">
        <v>8</v>
      </c>
      <c r="E195" s="497"/>
      <c r="F195" s="497"/>
      <c r="G195" s="478">
        <f t="shared" si="60"/>
        <v>0</v>
      </c>
      <c r="H195" s="497"/>
      <c r="I195" s="497"/>
      <c r="J195" s="519"/>
      <c r="K195" s="478">
        <f t="shared" si="61"/>
        <v>0</v>
      </c>
      <c r="L195" s="501"/>
      <c r="M195" s="497"/>
      <c r="N195" s="514"/>
      <c r="O195" s="478">
        <f t="shared" si="62"/>
        <v>0</v>
      </c>
      <c r="P195" s="501"/>
      <c r="Q195" s="497"/>
      <c r="R195" s="501"/>
      <c r="S195" s="548">
        <f t="shared" si="63"/>
        <v>0</v>
      </c>
      <c r="T195" s="548"/>
      <c r="U195" s="548"/>
      <c r="V195" s="548"/>
      <c r="W195" s="548">
        <f t="shared" si="70"/>
        <v>0</v>
      </c>
      <c r="X195" s="548"/>
      <c r="Y195" s="548"/>
      <c r="Z195" s="548"/>
      <c r="AA195" s="548">
        <f t="shared" si="65"/>
        <v>-8</v>
      </c>
      <c r="AB195" s="548"/>
      <c r="AC195" s="548"/>
      <c r="AD195" s="548"/>
    </row>
    <row r="196" spans="1:30" ht="38.25" hidden="1">
      <c r="A196" s="416"/>
      <c r="B196" s="493" t="s">
        <v>663</v>
      </c>
      <c r="C196" s="478">
        <f t="shared" si="59"/>
        <v>6</v>
      </c>
      <c r="D196" s="497">
        <v>6</v>
      </c>
      <c r="E196" s="497"/>
      <c r="F196" s="497"/>
      <c r="G196" s="478">
        <f t="shared" si="60"/>
        <v>0</v>
      </c>
      <c r="H196" s="497"/>
      <c r="I196" s="497"/>
      <c r="J196" s="519"/>
      <c r="K196" s="478">
        <f t="shared" si="61"/>
        <v>0</v>
      </c>
      <c r="L196" s="501"/>
      <c r="M196" s="497"/>
      <c r="N196" s="514"/>
      <c r="O196" s="478">
        <f t="shared" si="62"/>
        <v>0</v>
      </c>
      <c r="P196" s="501"/>
      <c r="Q196" s="497"/>
      <c r="R196" s="501"/>
      <c r="S196" s="548">
        <f t="shared" si="63"/>
        <v>0</v>
      </c>
      <c r="T196" s="548"/>
      <c r="U196" s="548"/>
      <c r="V196" s="548"/>
      <c r="W196" s="548">
        <f t="shared" si="70"/>
        <v>0</v>
      </c>
      <c r="X196" s="548"/>
      <c r="Y196" s="548"/>
      <c r="Z196" s="548"/>
      <c r="AA196" s="548">
        <f t="shared" si="65"/>
        <v>-6</v>
      </c>
      <c r="AB196" s="548"/>
      <c r="AC196" s="548"/>
      <c r="AD196" s="548"/>
    </row>
    <row r="197" spans="1:30" ht="38.25" hidden="1">
      <c r="A197" s="416"/>
      <c r="B197" s="493" t="s">
        <v>664</v>
      </c>
      <c r="C197" s="478">
        <f t="shared" si="59"/>
        <v>5</v>
      </c>
      <c r="D197" s="497">
        <v>5</v>
      </c>
      <c r="E197" s="497"/>
      <c r="F197" s="497"/>
      <c r="G197" s="478">
        <f t="shared" si="60"/>
        <v>0</v>
      </c>
      <c r="H197" s="497"/>
      <c r="I197" s="497"/>
      <c r="J197" s="519"/>
      <c r="K197" s="478">
        <f t="shared" si="61"/>
        <v>0</v>
      </c>
      <c r="L197" s="501"/>
      <c r="M197" s="497"/>
      <c r="N197" s="514"/>
      <c r="O197" s="478">
        <f t="shared" si="62"/>
        <v>0</v>
      </c>
      <c r="P197" s="501"/>
      <c r="Q197" s="497"/>
      <c r="R197" s="501"/>
      <c r="S197" s="548">
        <f t="shared" si="63"/>
        <v>0</v>
      </c>
      <c r="T197" s="548"/>
      <c r="U197" s="548"/>
      <c r="V197" s="548"/>
      <c r="W197" s="548">
        <f t="shared" si="70"/>
        <v>0</v>
      </c>
      <c r="X197" s="548"/>
      <c r="Y197" s="548"/>
      <c r="Z197" s="548"/>
      <c r="AA197" s="548">
        <f t="shared" si="65"/>
        <v>-5</v>
      </c>
      <c r="AB197" s="548"/>
      <c r="AC197" s="548"/>
      <c r="AD197" s="548"/>
    </row>
    <row r="198" spans="1:30" ht="38.25" hidden="1">
      <c r="A198" s="416"/>
      <c r="B198" s="493" t="s">
        <v>665</v>
      </c>
      <c r="C198" s="478">
        <f t="shared" si="59"/>
        <v>9</v>
      </c>
      <c r="D198" s="497">
        <v>9</v>
      </c>
      <c r="E198" s="497"/>
      <c r="F198" s="497"/>
      <c r="G198" s="478">
        <f t="shared" si="60"/>
        <v>0</v>
      </c>
      <c r="H198" s="497"/>
      <c r="I198" s="497"/>
      <c r="J198" s="519"/>
      <c r="K198" s="478">
        <f t="shared" si="61"/>
        <v>0</v>
      </c>
      <c r="L198" s="501"/>
      <c r="M198" s="497"/>
      <c r="N198" s="514"/>
      <c r="O198" s="478">
        <f t="shared" si="62"/>
        <v>0</v>
      </c>
      <c r="P198" s="501"/>
      <c r="Q198" s="497"/>
      <c r="R198" s="501"/>
      <c r="S198" s="548">
        <f t="shared" si="63"/>
        <v>0</v>
      </c>
      <c r="T198" s="548"/>
      <c r="U198" s="548"/>
      <c r="V198" s="548"/>
      <c r="W198" s="548">
        <f t="shared" si="70"/>
        <v>0</v>
      </c>
      <c r="X198" s="548"/>
      <c r="Y198" s="548"/>
      <c r="Z198" s="548"/>
      <c r="AA198" s="548">
        <f t="shared" si="65"/>
        <v>-9</v>
      </c>
      <c r="AB198" s="548"/>
      <c r="AC198" s="548"/>
      <c r="AD198" s="548"/>
    </row>
    <row r="199" spans="1:30" hidden="1">
      <c r="A199" s="366"/>
      <c r="B199" s="488" t="s">
        <v>120</v>
      </c>
      <c r="C199" s="478">
        <f t="shared" si="59"/>
        <v>7</v>
      </c>
      <c r="D199" s="497">
        <v>7</v>
      </c>
      <c r="E199" s="497"/>
      <c r="F199" s="497"/>
      <c r="G199" s="478">
        <f t="shared" si="60"/>
        <v>0</v>
      </c>
      <c r="H199" s="497"/>
      <c r="I199" s="501"/>
      <c r="J199" s="503"/>
      <c r="K199" s="478">
        <f t="shared" si="61"/>
        <v>0</v>
      </c>
      <c r="L199" s="501"/>
      <c r="M199" s="501"/>
      <c r="N199" s="501"/>
      <c r="O199" s="478">
        <f t="shared" si="62"/>
        <v>0</v>
      </c>
      <c r="P199" s="501"/>
      <c r="Q199" s="497"/>
      <c r="R199" s="501"/>
      <c r="S199" s="548">
        <f t="shared" si="63"/>
        <v>0</v>
      </c>
      <c r="T199" s="549"/>
      <c r="U199" s="548"/>
      <c r="V199" s="548"/>
      <c r="W199" s="548">
        <f t="shared" si="64"/>
        <v>0</v>
      </c>
      <c r="X199" s="548"/>
      <c r="Y199" s="548"/>
      <c r="Z199" s="548"/>
      <c r="AA199" s="548">
        <f t="shared" si="65"/>
        <v>-7</v>
      </c>
      <c r="AB199" s="548"/>
      <c r="AC199" s="548"/>
      <c r="AD199" s="548"/>
    </row>
    <row r="200" spans="1:30" hidden="1">
      <c r="A200" s="366"/>
      <c r="B200" s="488" t="s">
        <v>620</v>
      </c>
      <c r="C200" s="478">
        <f t="shared" si="59"/>
        <v>49</v>
      </c>
      <c r="D200" s="497">
        <v>49</v>
      </c>
      <c r="E200" s="497"/>
      <c r="F200" s="497"/>
      <c r="G200" s="478">
        <f t="shared" si="60"/>
        <v>39</v>
      </c>
      <c r="H200" s="497">
        <v>39</v>
      </c>
      <c r="I200" s="497"/>
      <c r="J200" s="503"/>
      <c r="K200" s="478">
        <f t="shared" si="61"/>
        <v>0</v>
      </c>
      <c r="L200" s="501"/>
      <c r="M200" s="501"/>
      <c r="N200" s="501"/>
      <c r="O200" s="478">
        <f t="shared" si="62"/>
        <v>0</v>
      </c>
      <c r="P200" s="501"/>
      <c r="Q200" s="501"/>
      <c r="R200" s="501"/>
      <c r="S200" s="548">
        <f t="shared" si="63"/>
        <v>0</v>
      </c>
      <c r="T200" s="549"/>
      <c r="U200" s="548"/>
      <c r="V200" s="548"/>
      <c r="W200" s="548">
        <f t="shared" si="64"/>
        <v>-39</v>
      </c>
      <c r="X200" s="548"/>
      <c r="Y200" s="548"/>
      <c r="Z200" s="548"/>
      <c r="AA200" s="548">
        <f t="shared" si="65"/>
        <v>-49</v>
      </c>
      <c r="AB200" s="548"/>
      <c r="AC200" s="548"/>
      <c r="AD200" s="548"/>
    </row>
    <row r="201" spans="1:30" hidden="1">
      <c r="A201" s="366"/>
      <c r="B201" s="488" t="s">
        <v>621</v>
      </c>
      <c r="C201" s="478">
        <f t="shared" si="59"/>
        <v>48</v>
      </c>
      <c r="D201" s="497">
        <v>48</v>
      </c>
      <c r="E201" s="497"/>
      <c r="F201" s="497"/>
      <c r="G201" s="478">
        <f t="shared" si="60"/>
        <v>15</v>
      </c>
      <c r="H201" s="497">
        <v>15</v>
      </c>
      <c r="I201" s="497"/>
      <c r="J201" s="503"/>
      <c r="K201" s="478">
        <f t="shared" si="61"/>
        <v>0</v>
      </c>
      <c r="L201" s="501"/>
      <c r="M201" s="501"/>
      <c r="N201" s="501"/>
      <c r="O201" s="478">
        <f t="shared" si="62"/>
        <v>0</v>
      </c>
      <c r="P201" s="501"/>
      <c r="Q201" s="497"/>
      <c r="R201" s="501"/>
      <c r="S201" s="548">
        <f t="shared" si="63"/>
        <v>0</v>
      </c>
      <c r="T201" s="549"/>
      <c r="U201" s="548"/>
      <c r="V201" s="548"/>
      <c r="W201" s="548">
        <f t="shared" si="64"/>
        <v>-15</v>
      </c>
      <c r="X201" s="548"/>
      <c r="Y201" s="548"/>
      <c r="Z201" s="548"/>
      <c r="AA201" s="548">
        <f t="shared" si="65"/>
        <v>-48</v>
      </c>
      <c r="AB201" s="548"/>
      <c r="AC201" s="548"/>
      <c r="AD201" s="548"/>
    </row>
    <row r="202" spans="1:30" hidden="1">
      <c r="A202" s="366"/>
      <c r="B202" s="488" t="s">
        <v>121</v>
      </c>
      <c r="C202" s="478">
        <f t="shared" si="59"/>
        <v>16</v>
      </c>
      <c r="D202" s="497">
        <v>16</v>
      </c>
      <c r="E202" s="497"/>
      <c r="F202" s="497"/>
      <c r="G202" s="478">
        <f t="shared" si="60"/>
        <v>9</v>
      </c>
      <c r="H202" s="497">
        <v>9</v>
      </c>
      <c r="I202" s="501"/>
      <c r="J202" s="503"/>
      <c r="K202" s="478">
        <f t="shared" si="61"/>
        <v>13</v>
      </c>
      <c r="L202" s="497">
        <v>13</v>
      </c>
      <c r="M202" s="501"/>
      <c r="N202" s="501"/>
      <c r="O202" s="478">
        <f t="shared" si="62"/>
        <v>13</v>
      </c>
      <c r="P202" s="497">
        <v>13</v>
      </c>
      <c r="Q202" s="501"/>
      <c r="R202" s="501"/>
      <c r="S202" s="548">
        <f t="shared" si="63"/>
        <v>0</v>
      </c>
      <c r="T202" s="549"/>
      <c r="U202" s="548"/>
      <c r="V202" s="548"/>
      <c r="W202" s="548">
        <f t="shared" si="64"/>
        <v>4</v>
      </c>
      <c r="X202" s="548"/>
      <c r="Y202" s="548"/>
      <c r="Z202" s="548"/>
      <c r="AA202" s="548">
        <f t="shared" si="65"/>
        <v>-3</v>
      </c>
      <c r="AB202" s="548"/>
      <c r="AC202" s="548"/>
      <c r="AD202" s="548"/>
    </row>
    <row r="203" spans="1:30" ht="25.5" hidden="1">
      <c r="A203" s="366"/>
      <c r="B203" s="493" t="s">
        <v>666</v>
      </c>
      <c r="C203" s="478">
        <f t="shared" si="59"/>
        <v>0</v>
      </c>
      <c r="D203" s="497"/>
      <c r="E203" s="497"/>
      <c r="F203" s="497"/>
      <c r="G203" s="478">
        <f t="shared" si="60"/>
        <v>0</v>
      </c>
      <c r="H203" s="497"/>
      <c r="I203" s="501"/>
      <c r="J203" s="503"/>
      <c r="K203" s="478">
        <f t="shared" si="61"/>
        <v>243</v>
      </c>
      <c r="L203" s="497">
        <v>243</v>
      </c>
      <c r="M203" s="501"/>
      <c r="N203" s="501"/>
      <c r="O203" s="478">
        <f t="shared" si="62"/>
        <v>243</v>
      </c>
      <c r="P203" s="497">
        <v>243</v>
      </c>
      <c r="Q203" s="501"/>
      <c r="R203" s="501"/>
      <c r="S203" s="548">
        <f t="shared" si="63"/>
        <v>0</v>
      </c>
      <c r="T203" s="549"/>
      <c r="U203" s="548"/>
      <c r="V203" s="548"/>
      <c r="W203" s="548">
        <f>O203-G203</f>
        <v>243</v>
      </c>
      <c r="X203" s="548"/>
      <c r="Y203" s="548"/>
      <c r="Z203" s="548"/>
      <c r="AA203" s="548">
        <f t="shared" si="65"/>
        <v>243</v>
      </c>
      <c r="AB203" s="548"/>
      <c r="AC203" s="548"/>
      <c r="AD203" s="548"/>
    </row>
    <row r="204" spans="1:30" hidden="1">
      <c r="A204" s="366"/>
      <c r="B204" s="488" t="s">
        <v>667</v>
      </c>
      <c r="C204" s="478">
        <f t="shared" si="59"/>
        <v>6</v>
      </c>
      <c r="D204" s="497">
        <v>6</v>
      </c>
      <c r="E204" s="497"/>
      <c r="F204" s="497"/>
      <c r="G204" s="478">
        <f t="shared" si="60"/>
        <v>23</v>
      </c>
      <c r="H204" s="497">
        <v>23</v>
      </c>
      <c r="I204" s="501"/>
      <c r="J204" s="503"/>
      <c r="K204" s="478">
        <f t="shared" si="61"/>
        <v>41</v>
      </c>
      <c r="L204" s="497">
        <v>41</v>
      </c>
      <c r="M204" s="501"/>
      <c r="N204" s="501"/>
      <c r="O204" s="478">
        <f t="shared" si="62"/>
        <v>41</v>
      </c>
      <c r="P204" s="497">
        <v>41</v>
      </c>
      <c r="Q204" s="501"/>
      <c r="R204" s="501"/>
      <c r="S204" s="548">
        <f t="shared" si="63"/>
        <v>0</v>
      </c>
      <c r="T204" s="549"/>
      <c r="U204" s="548"/>
      <c r="V204" s="548"/>
      <c r="W204" s="548">
        <f t="shared" si="64"/>
        <v>18</v>
      </c>
      <c r="X204" s="548"/>
      <c r="Y204" s="548"/>
      <c r="Z204" s="548"/>
      <c r="AA204" s="548">
        <f t="shared" si="65"/>
        <v>35</v>
      </c>
      <c r="AB204" s="548"/>
      <c r="AC204" s="548"/>
      <c r="AD204" s="548"/>
    </row>
    <row r="205" spans="1:30" hidden="1">
      <c r="A205" s="366"/>
      <c r="B205" s="488" t="s">
        <v>668</v>
      </c>
      <c r="C205" s="478">
        <f t="shared" si="59"/>
        <v>6</v>
      </c>
      <c r="D205" s="497">
        <v>6</v>
      </c>
      <c r="E205" s="497"/>
      <c r="F205" s="497"/>
      <c r="G205" s="478">
        <f t="shared" si="60"/>
        <v>0</v>
      </c>
      <c r="H205" s="497"/>
      <c r="I205" s="501"/>
      <c r="J205" s="503"/>
      <c r="K205" s="478"/>
      <c r="L205" s="497"/>
      <c r="M205" s="501"/>
      <c r="N205" s="501"/>
      <c r="O205" s="478"/>
      <c r="P205" s="497"/>
      <c r="Q205" s="501"/>
      <c r="R205" s="501"/>
      <c r="S205" s="548">
        <f t="shared" si="63"/>
        <v>0</v>
      </c>
      <c r="T205" s="549"/>
      <c r="U205" s="548"/>
      <c r="V205" s="548"/>
      <c r="W205" s="548">
        <f t="shared" si="64"/>
        <v>0</v>
      </c>
      <c r="X205" s="548"/>
      <c r="Y205" s="548"/>
      <c r="Z205" s="548"/>
      <c r="AA205" s="548">
        <f t="shared" si="65"/>
        <v>-6</v>
      </c>
      <c r="AB205" s="548"/>
      <c r="AC205" s="548"/>
      <c r="AD205" s="548"/>
    </row>
    <row r="206" spans="1:30">
      <c r="A206" s="490" t="s">
        <v>622</v>
      </c>
      <c r="B206" s="490" t="s">
        <v>565</v>
      </c>
      <c r="C206" s="478">
        <f t="shared" si="59"/>
        <v>0</v>
      </c>
      <c r="D206" s="520"/>
      <c r="E206" s="501"/>
      <c r="F206" s="501"/>
      <c r="G206" s="478">
        <f t="shared" si="60"/>
        <v>9</v>
      </c>
      <c r="H206" s="501">
        <v>9</v>
      </c>
      <c r="I206" s="501"/>
      <c r="J206" s="503"/>
      <c r="K206" s="478">
        <f t="shared" ref="K206" si="71">L206+M206+N206</f>
        <v>192</v>
      </c>
      <c r="L206" s="501">
        <v>192</v>
      </c>
      <c r="M206" s="501"/>
      <c r="N206" s="518"/>
      <c r="O206" s="478">
        <f t="shared" ref="O206" si="72">P206+Q206+R206</f>
        <v>1164</v>
      </c>
      <c r="P206" s="485">
        <v>1164</v>
      </c>
      <c r="Q206" s="501"/>
      <c r="R206" s="501"/>
      <c r="S206" s="548">
        <f t="shared" si="63"/>
        <v>972</v>
      </c>
      <c r="T206" s="548"/>
      <c r="U206" s="548"/>
      <c r="V206" s="548"/>
      <c r="W206" s="548">
        <f>O206-G206</f>
        <v>1155</v>
      </c>
      <c r="X206" s="548"/>
      <c r="Y206" s="548"/>
      <c r="Z206" s="548"/>
      <c r="AA206" s="548">
        <f>O206-D206</f>
        <v>1164</v>
      </c>
      <c r="AB206" s="548"/>
      <c r="AC206" s="548"/>
      <c r="AD206" s="548"/>
    </row>
    <row r="207" spans="1:30">
      <c r="Y207" s="105"/>
      <c r="Z207" s="105"/>
      <c r="AA207" s="105"/>
      <c r="AB207" s="105"/>
      <c r="AC207" s="105"/>
      <c r="AD207" s="105"/>
    </row>
    <row r="208" spans="1:30">
      <c r="Y208" s="105"/>
      <c r="Z208" s="105"/>
      <c r="AA208" s="105"/>
      <c r="AB208" s="105"/>
      <c r="AC208" s="105"/>
      <c r="AD208" s="105"/>
    </row>
    <row r="209" spans="2:30">
      <c r="B209" s="664" t="s">
        <v>687</v>
      </c>
      <c r="C209" s="665"/>
      <c r="D209" s="665"/>
      <c r="E209" s="665"/>
      <c r="F209" s="665"/>
      <c r="G209" s="665"/>
      <c r="H209" s="665"/>
      <c r="N209" s="109"/>
      <c r="Y209" s="109"/>
      <c r="Z209" s="109"/>
      <c r="AA209" s="109"/>
      <c r="AB209" s="109"/>
      <c r="AC209" s="109"/>
      <c r="AD209" s="109"/>
    </row>
    <row r="210" spans="2:30">
      <c r="B210" s="656" t="s">
        <v>379</v>
      </c>
      <c r="C210" s="657"/>
      <c r="D210" s="657"/>
      <c r="E210" s="657"/>
      <c r="F210" s="657"/>
      <c r="G210" s="657"/>
      <c r="H210" s="597"/>
      <c r="N210" s="109"/>
      <c r="Y210" s="109"/>
      <c r="Z210" s="109"/>
      <c r="AA210" s="109"/>
      <c r="AB210" s="109"/>
      <c r="AC210" s="109"/>
      <c r="AD210" s="109"/>
    </row>
    <row r="211" spans="2:30">
      <c r="B211" s="656" t="s">
        <v>380</v>
      </c>
      <c r="C211" s="657"/>
      <c r="D211" s="657"/>
      <c r="E211" s="657"/>
      <c r="F211" s="657"/>
      <c r="G211" s="657"/>
      <c r="H211" s="597"/>
      <c r="N211" s="109"/>
      <c r="Y211" s="109"/>
      <c r="Z211" s="109"/>
      <c r="AA211" s="109"/>
      <c r="AB211" s="109"/>
      <c r="AC211" s="109"/>
      <c r="AD211" s="109"/>
    </row>
    <row r="212" spans="2:30">
      <c r="B212" s="656" t="s">
        <v>381</v>
      </c>
      <c r="C212" s="657"/>
      <c r="D212" s="657"/>
      <c r="E212" s="657"/>
      <c r="F212" s="657"/>
      <c r="G212" s="657"/>
      <c r="H212" s="597"/>
      <c r="N212" s="109"/>
      <c r="Y212" s="109"/>
      <c r="Z212" s="109"/>
      <c r="AA212" s="109"/>
      <c r="AB212" s="109"/>
      <c r="AC212" s="109"/>
      <c r="AD212" s="109"/>
    </row>
    <row r="213" spans="2:30">
      <c r="N213" s="109"/>
      <c r="Y213" s="109"/>
      <c r="Z213" s="109"/>
      <c r="AA213" s="109"/>
      <c r="AB213" s="109"/>
      <c r="AC213" s="109"/>
      <c r="AD213" s="109"/>
    </row>
    <row r="214" spans="2:30">
      <c r="N214" s="109"/>
      <c r="Y214" s="109"/>
      <c r="Z214" s="109"/>
      <c r="AA214" s="109"/>
      <c r="AB214" s="109"/>
      <c r="AC214" s="109"/>
      <c r="AD214" s="109"/>
    </row>
    <row r="215" spans="2:30">
      <c r="N215" s="109"/>
      <c r="Y215" s="109"/>
      <c r="Z215" s="109"/>
      <c r="AA215" s="109"/>
      <c r="AB215" s="109"/>
      <c r="AC215" s="109"/>
      <c r="AD215" s="109"/>
    </row>
    <row r="216" spans="2:30">
      <c r="N216" s="109"/>
      <c r="Y216" s="109"/>
      <c r="Z216" s="109"/>
      <c r="AA216" s="109"/>
      <c r="AB216" s="109"/>
      <c r="AC216" s="109"/>
      <c r="AD216" s="109"/>
    </row>
    <row r="217" spans="2:30">
      <c r="N217" s="109"/>
      <c r="Y217" s="109"/>
      <c r="Z217" s="109"/>
      <c r="AA217" s="109"/>
      <c r="AB217" s="109"/>
      <c r="AC217" s="109"/>
      <c r="AD217" s="109"/>
    </row>
    <row r="218" spans="2:30">
      <c r="N218" s="109"/>
      <c r="Y218" s="109"/>
      <c r="Z218" s="109"/>
      <c r="AA218" s="109"/>
      <c r="AB218" s="109"/>
      <c r="AC218" s="109"/>
      <c r="AD218" s="109"/>
    </row>
    <row r="219" spans="2:30">
      <c r="N219" s="109"/>
      <c r="Y219" s="109"/>
      <c r="Z219" s="109"/>
      <c r="AA219" s="109"/>
      <c r="AB219" s="109"/>
      <c r="AC219" s="109"/>
      <c r="AD219" s="109"/>
    </row>
    <row r="220" spans="2:30">
      <c r="N220" s="109"/>
      <c r="Y220" s="109"/>
      <c r="Z220" s="109"/>
      <c r="AA220" s="109"/>
      <c r="AB220" s="109"/>
      <c r="AC220" s="109"/>
      <c r="AD220" s="109"/>
    </row>
    <row r="221" spans="2:30">
      <c r="N221" s="109"/>
      <c r="Y221" s="109"/>
      <c r="Z221" s="109"/>
      <c r="AA221" s="109"/>
      <c r="AB221" s="109"/>
      <c r="AC221" s="109"/>
      <c r="AD221" s="109"/>
    </row>
    <row r="222" spans="2:30">
      <c r="N222" s="109"/>
      <c r="Y222" s="109"/>
      <c r="Z222" s="109"/>
      <c r="AA222" s="109"/>
      <c r="AB222" s="109"/>
      <c r="AC222" s="109"/>
      <c r="AD222" s="109"/>
    </row>
    <row r="223" spans="2:30">
      <c r="N223" s="109"/>
      <c r="Y223" s="109"/>
      <c r="Z223" s="109"/>
      <c r="AA223" s="109"/>
      <c r="AB223" s="109"/>
      <c r="AC223" s="109"/>
      <c r="AD223" s="109"/>
    </row>
    <row r="224" spans="2:30">
      <c r="N224" s="109"/>
      <c r="Y224" s="109"/>
      <c r="Z224" s="109"/>
      <c r="AA224" s="109"/>
      <c r="AB224" s="109"/>
      <c r="AC224" s="109"/>
      <c r="AD224" s="109"/>
    </row>
    <row r="225" spans="14:30">
      <c r="N225" s="109"/>
      <c r="Y225" s="109"/>
      <c r="Z225" s="109"/>
      <c r="AA225" s="109"/>
      <c r="AB225" s="109"/>
      <c r="AC225" s="109"/>
      <c r="AD225" s="109"/>
    </row>
    <row r="226" spans="14:30">
      <c r="N226" s="109"/>
      <c r="Y226" s="109"/>
      <c r="Z226" s="109"/>
      <c r="AA226" s="109"/>
      <c r="AB226" s="109"/>
      <c r="AC226" s="109"/>
      <c r="AD226" s="109"/>
    </row>
    <row r="227" spans="14:30">
      <c r="N227" s="109"/>
      <c r="Y227" s="109"/>
      <c r="Z227" s="109"/>
      <c r="AA227" s="109"/>
      <c r="AB227" s="109"/>
      <c r="AC227" s="109"/>
      <c r="AD227" s="109"/>
    </row>
    <row r="228" spans="14:30">
      <c r="N228" s="109"/>
      <c r="Y228" s="109"/>
      <c r="Z228" s="109"/>
      <c r="AA228" s="109"/>
      <c r="AB228" s="109"/>
      <c r="AC228" s="109"/>
      <c r="AD228" s="109"/>
    </row>
    <row r="229" spans="14:30">
      <c r="N229" s="109"/>
      <c r="Y229" s="109"/>
      <c r="Z229" s="109"/>
      <c r="AA229" s="109"/>
      <c r="AB229" s="109"/>
      <c r="AC229" s="109"/>
      <c r="AD229" s="109"/>
    </row>
    <row r="230" spans="14:30">
      <c r="N230" s="109"/>
      <c r="Y230" s="109"/>
      <c r="Z230" s="109"/>
      <c r="AA230" s="109"/>
      <c r="AB230" s="109"/>
      <c r="AC230" s="109"/>
      <c r="AD230" s="109"/>
    </row>
    <row r="231" spans="14:30">
      <c r="N231" s="109"/>
      <c r="Y231" s="109"/>
      <c r="Z231" s="109"/>
      <c r="AA231" s="109"/>
      <c r="AB231" s="109"/>
      <c r="AC231" s="109"/>
      <c r="AD231" s="109"/>
    </row>
    <row r="232" spans="14:30">
      <c r="N232" s="109"/>
      <c r="Y232" s="109"/>
      <c r="Z232" s="109"/>
      <c r="AA232" s="109"/>
      <c r="AB232" s="109"/>
      <c r="AC232" s="109"/>
      <c r="AD232" s="109"/>
    </row>
    <row r="233" spans="14:30">
      <c r="N233" s="109"/>
      <c r="Y233" s="109"/>
      <c r="Z233" s="109"/>
      <c r="AA233" s="109"/>
      <c r="AB233" s="109"/>
      <c r="AC233" s="109"/>
      <c r="AD233" s="109"/>
    </row>
    <row r="234" spans="14:30">
      <c r="N234" s="109"/>
      <c r="Y234" s="109"/>
      <c r="Z234" s="109"/>
      <c r="AA234" s="109"/>
      <c r="AB234" s="109"/>
      <c r="AC234" s="109"/>
      <c r="AD234" s="109"/>
    </row>
    <row r="235" spans="14:30">
      <c r="N235" s="109"/>
      <c r="Y235" s="109"/>
      <c r="Z235" s="109"/>
      <c r="AA235" s="109"/>
      <c r="AB235" s="109"/>
      <c r="AC235" s="109"/>
      <c r="AD235" s="109"/>
    </row>
    <row r="236" spans="14:30">
      <c r="N236" s="109"/>
      <c r="Y236" s="109"/>
      <c r="Z236" s="109"/>
      <c r="AA236" s="109"/>
      <c r="AB236" s="109"/>
      <c r="AC236" s="109"/>
      <c r="AD236" s="109"/>
    </row>
    <row r="237" spans="14:30">
      <c r="N237" s="109"/>
      <c r="Y237" s="109"/>
      <c r="Z237" s="109"/>
      <c r="AA237" s="109"/>
      <c r="AB237" s="109"/>
      <c r="AC237" s="109"/>
      <c r="AD237" s="109"/>
    </row>
    <row r="238" spans="14:30">
      <c r="N238" s="109"/>
      <c r="Y238" s="109"/>
      <c r="Z238" s="109"/>
      <c r="AA238" s="109"/>
      <c r="AB238" s="109"/>
      <c r="AC238" s="109"/>
      <c r="AD238" s="109"/>
    </row>
    <row r="239" spans="14:30">
      <c r="N239" s="109"/>
      <c r="Y239" s="109"/>
      <c r="Z239" s="109"/>
      <c r="AA239" s="109"/>
      <c r="AB239" s="109"/>
      <c r="AC239" s="109"/>
      <c r="AD239" s="109"/>
    </row>
    <row r="240" spans="14:30">
      <c r="N240" s="109"/>
      <c r="Y240" s="109"/>
      <c r="Z240" s="109"/>
      <c r="AA240" s="109"/>
      <c r="AB240" s="109"/>
      <c r="AC240" s="109"/>
      <c r="AD240" s="109"/>
    </row>
    <row r="241" spans="14:30">
      <c r="N241" s="109"/>
      <c r="Y241" s="109"/>
      <c r="Z241" s="109"/>
      <c r="AA241" s="109"/>
      <c r="AB241" s="109"/>
      <c r="AC241" s="109"/>
      <c r="AD241" s="109"/>
    </row>
    <row r="242" spans="14:30">
      <c r="N242" s="109"/>
      <c r="Y242" s="109"/>
      <c r="Z242" s="109"/>
      <c r="AA242" s="109"/>
      <c r="AB242" s="109"/>
      <c r="AC242" s="109"/>
      <c r="AD242" s="109"/>
    </row>
    <row r="243" spans="14:30">
      <c r="N243" s="109"/>
      <c r="Y243" s="109"/>
      <c r="Z243" s="109"/>
      <c r="AA243" s="109"/>
      <c r="AB243" s="109"/>
      <c r="AC243" s="109"/>
      <c r="AD243" s="109"/>
    </row>
    <row r="244" spans="14:30">
      <c r="N244" s="109"/>
      <c r="Y244" s="109"/>
      <c r="Z244" s="109"/>
      <c r="AA244" s="109"/>
      <c r="AB244" s="109"/>
      <c r="AC244" s="109"/>
      <c r="AD244" s="109"/>
    </row>
    <row r="245" spans="14:30">
      <c r="N245" s="109"/>
      <c r="Y245" s="109"/>
      <c r="Z245" s="109"/>
      <c r="AA245" s="109"/>
      <c r="AB245" s="109"/>
      <c r="AC245" s="109"/>
      <c r="AD245" s="109"/>
    </row>
    <row r="246" spans="14:30">
      <c r="N246" s="109"/>
      <c r="Y246" s="109"/>
      <c r="Z246" s="109"/>
      <c r="AA246" s="109"/>
      <c r="AB246" s="109"/>
      <c r="AC246" s="109"/>
      <c r="AD246" s="109"/>
    </row>
    <row r="247" spans="14:30">
      <c r="N247" s="109"/>
      <c r="Y247" s="109"/>
      <c r="Z247" s="109"/>
      <c r="AA247" s="109"/>
      <c r="AB247" s="109"/>
      <c r="AC247" s="109"/>
      <c r="AD247" s="109"/>
    </row>
    <row r="248" spans="14:30">
      <c r="N248" s="109"/>
      <c r="Y248" s="109"/>
      <c r="Z248" s="109"/>
      <c r="AA248" s="109"/>
      <c r="AB248" s="109"/>
      <c r="AC248" s="109"/>
      <c r="AD248" s="109"/>
    </row>
    <row r="249" spans="14:30">
      <c r="N249" s="109"/>
      <c r="Y249" s="109"/>
      <c r="Z249" s="109"/>
      <c r="AA249" s="109"/>
      <c r="AB249" s="109"/>
      <c r="AC249" s="109"/>
      <c r="AD249" s="109"/>
    </row>
    <row r="250" spans="14:30">
      <c r="N250" s="109"/>
      <c r="Y250" s="109"/>
      <c r="Z250" s="109"/>
      <c r="AA250" s="109"/>
      <c r="AB250" s="109"/>
      <c r="AC250" s="109"/>
      <c r="AD250" s="109"/>
    </row>
    <row r="251" spans="14:30">
      <c r="N251" s="109"/>
      <c r="Y251" s="109"/>
      <c r="Z251" s="109"/>
      <c r="AA251" s="109"/>
      <c r="AB251" s="109"/>
      <c r="AC251" s="109"/>
      <c r="AD251" s="109"/>
    </row>
    <row r="252" spans="14:30">
      <c r="N252" s="109"/>
      <c r="Y252" s="109"/>
      <c r="Z252" s="109"/>
      <c r="AA252" s="109"/>
      <c r="AB252" s="109"/>
      <c r="AC252" s="109"/>
      <c r="AD252" s="109"/>
    </row>
    <row r="253" spans="14:30">
      <c r="N253" s="109"/>
      <c r="Y253" s="109"/>
      <c r="Z253" s="109"/>
      <c r="AA253" s="109"/>
      <c r="AB253" s="109"/>
      <c r="AC253" s="109"/>
      <c r="AD253" s="109"/>
    </row>
    <row r="254" spans="14:30">
      <c r="N254" s="109"/>
      <c r="Y254" s="109"/>
      <c r="Z254" s="109"/>
      <c r="AA254" s="109"/>
      <c r="AB254" s="109"/>
      <c r="AC254" s="109"/>
      <c r="AD254" s="109"/>
    </row>
    <row r="255" spans="14:30">
      <c r="N255" s="109"/>
      <c r="Y255" s="109"/>
      <c r="Z255" s="109"/>
      <c r="AA255" s="109"/>
      <c r="AB255" s="109"/>
      <c r="AC255" s="109"/>
      <c r="AD255" s="109"/>
    </row>
    <row r="256" spans="14:30">
      <c r="N256" s="109"/>
      <c r="Y256" s="109"/>
      <c r="Z256" s="109"/>
      <c r="AA256" s="109"/>
      <c r="AB256" s="109"/>
      <c r="AC256" s="109"/>
      <c r="AD256" s="109"/>
    </row>
    <row r="257" spans="14:30">
      <c r="N257" s="109"/>
      <c r="Y257" s="109"/>
      <c r="Z257" s="109"/>
      <c r="AA257" s="109"/>
      <c r="AB257" s="109"/>
      <c r="AC257" s="109"/>
      <c r="AD257" s="109"/>
    </row>
    <row r="258" spans="14:30">
      <c r="N258" s="109"/>
      <c r="Y258" s="109"/>
      <c r="Z258" s="109"/>
      <c r="AA258" s="109"/>
      <c r="AB258" s="109"/>
      <c r="AC258" s="109"/>
      <c r="AD258" s="109"/>
    </row>
    <row r="259" spans="14:30">
      <c r="N259" s="109"/>
      <c r="Y259" s="109"/>
      <c r="Z259" s="109"/>
      <c r="AA259" s="109"/>
      <c r="AB259" s="109"/>
      <c r="AC259" s="109"/>
      <c r="AD259" s="109"/>
    </row>
    <row r="260" spans="14:30">
      <c r="N260" s="109"/>
      <c r="Y260" s="109"/>
      <c r="Z260" s="109"/>
      <c r="AA260" s="109"/>
      <c r="AB260" s="109"/>
      <c r="AC260" s="109"/>
      <c r="AD260" s="109"/>
    </row>
    <row r="261" spans="14:30">
      <c r="N261" s="109"/>
      <c r="Y261" s="109"/>
      <c r="Z261" s="109"/>
      <c r="AA261" s="109"/>
      <c r="AB261" s="109"/>
      <c r="AC261" s="109"/>
      <c r="AD261" s="109"/>
    </row>
    <row r="262" spans="14:30">
      <c r="N262" s="109"/>
      <c r="Y262" s="109"/>
      <c r="Z262" s="109"/>
      <c r="AA262" s="109"/>
      <c r="AB262" s="109"/>
      <c r="AC262" s="109"/>
      <c r="AD262" s="109"/>
    </row>
    <row r="263" spans="14:30">
      <c r="N263" s="109"/>
      <c r="Y263" s="109"/>
      <c r="Z263" s="109"/>
      <c r="AA263" s="109"/>
      <c r="AB263" s="109"/>
      <c r="AC263" s="109"/>
      <c r="AD263" s="109"/>
    </row>
    <row r="264" spans="14:30">
      <c r="N264" s="109"/>
      <c r="Y264" s="109"/>
      <c r="Z264" s="109"/>
      <c r="AA264" s="109"/>
      <c r="AB264" s="109"/>
      <c r="AC264" s="109"/>
      <c r="AD264" s="109"/>
    </row>
    <row r="265" spans="14:30">
      <c r="N265" s="109"/>
      <c r="Y265" s="109"/>
      <c r="Z265" s="109"/>
      <c r="AA265" s="109"/>
      <c r="AB265" s="109"/>
      <c r="AC265" s="109"/>
      <c r="AD265" s="109"/>
    </row>
    <row r="266" spans="14:30">
      <c r="N266" s="109"/>
      <c r="Y266" s="109"/>
      <c r="Z266" s="109"/>
      <c r="AA266" s="109"/>
      <c r="AB266" s="109"/>
      <c r="AC266" s="109"/>
      <c r="AD266" s="109"/>
    </row>
    <row r="267" spans="14:30">
      <c r="N267" s="109"/>
      <c r="Y267" s="109"/>
      <c r="Z267" s="109"/>
      <c r="AA267" s="109"/>
      <c r="AB267" s="109"/>
      <c r="AC267" s="109"/>
      <c r="AD267" s="109"/>
    </row>
    <row r="268" spans="14:30">
      <c r="N268" s="109"/>
      <c r="Y268" s="109"/>
      <c r="Z268" s="109"/>
      <c r="AA268" s="109"/>
      <c r="AB268" s="109"/>
      <c r="AC268" s="109"/>
      <c r="AD268" s="109"/>
    </row>
    <row r="269" spans="14:30">
      <c r="N269" s="109"/>
      <c r="Y269" s="109"/>
      <c r="Z269" s="109"/>
      <c r="AA269" s="109"/>
      <c r="AB269" s="109"/>
      <c r="AC269" s="109"/>
      <c r="AD269" s="109"/>
    </row>
    <row r="270" spans="14:30">
      <c r="N270" s="109"/>
      <c r="Y270" s="109"/>
      <c r="Z270" s="109"/>
      <c r="AA270" s="109"/>
      <c r="AB270" s="109"/>
      <c r="AC270" s="109"/>
      <c r="AD270" s="109"/>
    </row>
    <row r="271" spans="14:30">
      <c r="N271" s="109"/>
      <c r="Y271" s="109"/>
      <c r="Z271" s="109"/>
      <c r="AA271" s="109"/>
      <c r="AB271" s="109"/>
      <c r="AC271" s="109"/>
      <c r="AD271" s="109"/>
    </row>
    <row r="272" spans="14:30">
      <c r="N272" s="109"/>
      <c r="Y272" s="109"/>
      <c r="Z272" s="109"/>
      <c r="AA272" s="109"/>
      <c r="AB272" s="109"/>
      <c r="AC272" s="109"/>
      <c r="AD272" s="109"/>
    </row>
    <row r="273" spans="14:30">
      <c r="N273" s="109"/>
      <c r="Y273" s="109"/>
      <c r="Z273" s="109"/>
      <c r="AA273" s="109"/>
      <c r="AB273" s="109"/>
      <c r="AC273" s="109"/>
      <c r="AD273" s="109"/>
    </row>
    <row r="274" spans="14:30">
      <c r="N274" s="109"/>
      <c r="Y274" s="109"/>
      <c r="Z274" s="109"/>
      <c r="AA274" s="109"/>
      <c r="AB274" s="109"/>
      <c r="AC274" s="109"/>
      <c r="AD274" s="109"/>
    </row>
    <row r="275" spans="14:30">
      <c r="N275" s="109"/>
      <c r="Y275" s="109"/>
      <c r="Z275" s="109"/>
      <c r="AA275" s="109"/>
      <c r="AB275" s="109"/>
      <c r="AC275" s="109"/>
      <c r="AD275" s="109"/>
    </row>
    <row r="276" spans="14:30">
      <c r="N276" s="109"/>
      <c r="Y276" s="109"/>
      <c r="Z276" s="109"/>
      <c r="AA276" s="109"/>
      <c r="AB276" s="109"/>
      <c r="AC276" s="109"/>
      <c r="AD276" s="109"/>
    </row>
    <row r="277" spans="14:30">
      <c r="N277" s="109"/>
      <c r="Y277" s="109"/>
      <c r="Z277" s="109"/>
      <c r="AA277" s="109"/>
      <c r="AB277" s="109"/>
      <c r="AC277" s="109"/>
      <c r="AD277" s="109"/>
    </row>
    <row r="278" spans="14:30">
      <c r="N278" s="109"/>
      <c r="Y278" s="109"/>
      <c r="Z278" s="109"/>
      <c r="AA278" s="109"/>
      <c r="AB278" s="109"/>
      <c r="AC278" s="109"/>
      <c r="AD278" s="109"/>
    </row>
    <row r="279" spans="14:30">
      <c r="N279" s="109"/>
      <c r="Y279" s="109"/>
      <c r="Z279" s="109"/>
      <c r="AA279" s="109"/>
      <c r="AB279" s="109"/>
      <c r="AC279" s="109"/>
      <c r="AD279" s="109"/>
    </row>
    <row r="280" spans="14:30">
      <c r="N280" s="109"/>
      <c r="Y280" s="109"/>
      <c r="Z280" s="109"/>
      <c r="AA280" s="109"/>
      <c r="AB280" s="109"/>
      <c r="AC280" s="109"/>
      <c r="AD280" s="109"/>
    </row>
    <row r="281" spans="14:30">
      <c r="N281" s="109"/>
      <c r="Y281" s="109"/>
      <c r="Z281" s="109"/>
      <c r="AA281" s="109"/>
      <c r="AB281" s="109"/>
      <c r="AC281" s="109"/>
      <c r="AD281" s="109"/>
    </row>
    <row r="282" spans="14:30">
      <c r="N282" s="109"/>
      <c r="Y282" s="109"/>
      <c r="Z282" s="109"/>
      <c r="AA282" s="109"/>
      <c r="AB282" s="109"/>
      <c r="AC282" s="109"/>
      <c r="AD282" s="109"/>
    </row>
    <row r="283" spans="14:30">
      <c r="N283" s="109"/>
      <c r="Y283" s="109"/>
      <c r="Z283" s="109"/>
      <c r="AA283" s="109"/>
      <c r="AB283" s="109"/>
      <c r="AC283" s="109"/>
      <c r="AD283" s="109"/>
    </row>
    <row r="284" spans="14:30">
      <c r="N284" s="109"/>
      <c r="Y284" s="109"/>
      <c r="Z284" s="109"/>
      <c r="AA284" s="109"/>
      <c r="AB284" s="109"/>
      <c r="AC284" s="109"/>
      <c r="AD284" s="109"/>
    </row>
    <row r="285" spans="14:30">
      <c r="N285" s="109"/>
      <c r="Y285" s="109"/>
      <c r="Z285" s="109"/>
      <c r="AA285" s="109"/>
      <c r="AB285" s="109"/>
      <c r="AC285" s="109"/>
      <c r="AD285" s="109"/>
    </row>
    <row r="286" spans="14:30">
      <c r="N286" s="109"/>
      <c r="Y286" s="109"/>
      <c r="Z286" s="109"/>
      <c r="AA286" s="109"/>
      <c r="AB286" s="109"/>
      <c r="AC286" s="109"/>
      <c r="AD286" s="109"/>
    </row>
    <row r="287" spans="14:30">
      <c r="N287" s="109"/>
      <c r="Y287" s="109"/>
      <c r="Z287" s="109"/>
      <c r="AA287" s="109"/>
      <c r="AB287" s="109"/>
      <c r="AC287" s="109"/>
      <c r="AD287" s="109"/>
    </row>
    <row r="288" spans="14:30">
      <c r="N288" s="109"/>
      <c r="Y288" s="109"/>
      <c r="Z288" s="109"/>
      <c r="AA288" s="109"/>
      <c r="AB288" s="109"/>
      <c r="AC288" s="109"/>
      <c r="AD288" s="109"/>
    </row>
    <row r="289" spans="14:30">
      <c r="N289" s="109"/>
      <c r="Y289" s="109"/>
      <c r="Z289" s="109"/>
      <c r="AA289" s="109"/>
      <c r="AB289" s="109"/>
      <c r="AC289" s="109"/>
      <c r="AD289" s="109"/>
    </row>
    <row r="290" spans="14:30">
      <c r="N290" s="109"/>
      <c r="Y290" s="109"/>
      <c r="Z290" s="109"/>
      <c r="AA290" s="109"/>
      <c r="AB290" s="109"/>
      <c r="AC290" s="109"/>
      <c r="AD290" s="109"/>
    </row>
    <row r="291" spans="14:30">
      <c r="N291" s="109"/>
      <c r="Y291" s="109"/>
      <c r="Z291" s="109"/>
      <c r="AA291" s="109"/>
      <c r="AB291" s="109"/>
      <c r="AC291" s="109"/>
      <c r="AD291" s="109"/>
    </row>
    <row r="292" spans="14:30">
      <c r="N292" s="109"/>
      <c r="Y292" s="109"/>
      <c r="Z292" s="109"/>
      <c r="AA292" s="109"/>
      <c r="AB292" s="109"/>
      <c r="AC292" s="109"/>
      <c r="AD292" s="109"/>
    </row>
    <row r="293" spans="14:30">
      <c r="N293" s="109"/>
      <c r="Y293" s="109"/>
      <c r="Z293" s="109"/>
      <c r="AA293" s="109"/>
      <c r="AB293" s="109"/>
      <c r="AC293" s="109"/>
      <c r="AD293" s="109"/>
    </row>
    <row r="294" spans="14:30">
      <c r="N294" s="109"/>
      <c r="Y294" s="109"/>
      <c r="Z294" s="109"/>
      <c r="AA294" s="109"/>
      <c r="AB294" s="109"/>
      <c r="AC294" s="109"/>
      <c r="AD294" s="109"/>
    </row>
    <row r="295" spans="14:30">
      <c r="N295" s="109"/>
      <c r="Y295" s="109"/>
      <c r="Z295" s="109"/>
      <c r="AA295" s="109"/>
      <c r="AB295" s="109"/>
      <c r="AC295" s="109"/>
      <c r="AD295" s="109"/>
    </row>
    <row r="296" spans="14:30">
      <c r="N296" s="109"/>
      <c r="Y296" s="109"/>
      <c r="Z296" s="109"/>
      <c r="AA296" s="109"/>
      <c r="AB296" s="109"/>
      <c r="AC296" s="109"/>
      <c r="AD296" s="109"/>
    </row>
    <row r="297" spans="14:30">
      <c r="N297" s="109"/>
      <c r="Y297" s="109"/>
      <c r="Z297" s="109"/>
      <c r="AA297" s="109"/>
      <c r="AB297" s="109"/>
      <c r="AC297" s="109"/>
      <c r="AD297" s="109"/>
    </row>
    <row r="298" spans="14:30">
      <c r="N298" s="109"/>
      <c r="Y298" s="109"/>
      <c r="Z298" s="109"/>
      <c r="AA298" s="109"/>
      <c r="AB298" s="109"/>
      <c r="AC298" s="109"/>
      <c r="AD298" s="109"/>
    </row>
    <row r="299" spans="14:30">
      <c r="N299" s="109"/>
      <c r="Y299" s="109"/>
      <c r="Z299" s="109"/>
      <c r="AA299" s="109"/>
      <c r="AB299" s="109"/>
      <c r="AC299" s="109"/>
      <c r="AD299" s="109"/>
    </row>
    <row r="300" spans="14:30">
      <c r="N300" s="109"/>
      <c r="Y300" s="109"/>
      <c r="Z300" s="109"/>
      <c r="AA300" s="109"/>
      <c r="AB300" s="109"/>
      <c r="AC300" s="109"/>
      <c r="AD300" s="109"/>
    </row>
    <row r="301" spans="14:30">
      <c r="N301" s="109"/>
      <c r="Y301" s="109"/>
      <c r="Z301" s="109"/>
      <c r="AA301" s="109"/>
      <c r="AB301" s="109"/>
      <c r="AC301" s="109"/>
      <c r="AD301" s="109"/>
    </row>
    <row r="302" spans="14:30">
      <c r="N302" s="109"/>
      <c r="Y302" s="109"/>
      <c r="Z302" s="109"/>
      <c r="AA302" s="109"/>
      <c r="AB302" s="109"/>
      <c r="AC302" s="109"/>
      <c r="AD302" s="109"/>
    </row>
    <row r="303" spans="14:30">
      <c r="N303" s="109"/>
      <c r="Y303" s="109"/>
      <c r="Z303" s="109"/>
      <c r="AA303" s="109"/>
      <c r="AB303" s="109"/>
      <c r="AC303" s="109"/>
      <c r="AD303" s="109"/>
    </row>
    <row r="304" spans="14:30">
      <c r="N304" s="109"/>
      <c r="Y304" s="109"/>
      <c r="Z304" s="109"/>
      <c r="AA304" s="109"/>
      <c r="AB304" s="109"/>
      <c r="AC304" s="109"/>
      <c r="AD304" s="109"/>
    </row>
    <row r="305" spans="14:30">
      <c r="N305" s="109"/>
      <c r="Y305" s="109"/>
      <c r="Z305" s="109"/>
      <c r="AA305" s="109"/>
      <c r="AB305" s="109"/>
      <c r="AC305" s="109"/>
      <c r="AD305" s="109"/>
    </row>
    <row r="306" spans="14:30">
      <c r="N306" s="109"/>
      <c r="Y306" s="109"/>
      <c r="Z306" s="109"/>
      <c r="AA306" s="109"/>
      <c r="AB306" s="109"/>
      <c r="AC306" s="109"/>
      <c r="AD306" s="109"/>
    </row>
    <row r="307" spans="14:30">
      <c r="N307" s="109"/>
      <c r="Y307" s="109"/>
      <c r="Z307" s="109"/>
      <c r="AA307" s="109"/>
      <c r="AB307" s="109"/>
      <c r="AC307" s="109"/>
      <c r="AD307" s="109"/>
    </row>
    <row r="308" spans="14:30">
      <c r="N308" s="109"/>
      <c r="Y308" s="109"/>
      <c r="Z308" s="109"/>
      <c r="AA308" s="109"/>
      <c r="AB308" s="109"/>
      <c r="AC308" s="109"/>
      <c r="AD308" s="109"/>
    </row>
    <row r="309" spans="14:30">
      <c r="N309" s="109"/>
      <c r="Y309" s="109"/>
      <c r="Z309" s="109"/>
      <c r="AA309" s="109"/>
      <c r="AB309" s="109"/>
      <c r="AC309" s="109"/>
      <c r="AD309" s="109"/>
    </row>
    <row r="310" spans="14:30">
      <c r="N310" s="109"/>
      <c r="Y310" s="109"/>
      <c r="Z310" s="109"/>
      <c r="AA310" s="109"/>
      <c r="AB310" s="109"/>
      <c r="AC310" s="109"/>
      <c r="AD310" s="109"/>
    </row>
    <row r="311" spans="14:30">
      <c r="N311" s="109"/>
      <c r="Y311" s="109"/>
      <c r="Z311" s="109"/>
      <c r="AA311" s="109"/>
      <c r="AB311" s="109"/>
      <c r="AC311" s="109"/>
      <c r="AD311" s="109"/>
    </row>
    <row r="312" spans="14:30">
      <c r="N312" s="109"/>
      <c r="Y312" s="109"/>
      <c r="Z312" s="109"/>
      <c r="AA312" s="109"/>
      <c r="AB312" s="109"/>
      <c r="AC312" s="109"/>
      <c r="AD312" s="109"/>
    </row>
    <row r="313" spans="14:30">
      <c r="N313" s="109"/>
      <c r="Y313" s="109"/>
      <c r="Z313" s="109"/>
      <c r="AA313" s="109"/>
      <c r="AB313" s="109"/>
      <c r="AC313" s="109"/>
      <c r="AD313" s="109"/>
    </row>
    <row r="314" spans="14:30">
      <c r="N314" s="109"/>
      <c r="Y314" s="109"/>
      <c r="Z314" s="109"/>
      <c r="AA314" s="109"/>
      <c r="AB314" s="109"/>
      <c r="AC314" s="109"/>
      <c r="AD314" s="109"/>
    </row>
    <row r="315" spans="14:30">
      <c r="N315" s="109"/>
      <c r="Y315" s="109"/>
      <c r="Z315" s="109"/>
      <c r="AA315" s="109"/>
      <c r="AB315" s="109"/>
      <c r="AC315" s="109"/>
      <c r="AD315" s="109"/>
    </row>
    <row r="316" spans="14:30">
      <c r="N316" s="109"/>
      <c r="Y316" s="109"/>
      <c r="Z316" s="109"/>
      <c r="AA316" s="109"/>
      <c r="AB316" s="109"/>
      <c r="AC316" s="109"/>
      <c r="AD316" s="109"/>
    </row>
    <row r="317" spans="14:30">
      <c r="N317" s="109"/>
      <c r="Y317" s="109"/>
      <c r="Z317" s="109"/>
      <c r="AA317" s="109"/>
      <c r="AB317" s="109"/>
      <c r="AC317" s="109"/>
      <c r="AD317" s="109"/>
    </row>
    <row r="318" spans="14:30">
      <c r="N318" s="109"/>
      <c r="Y318" s="109"/>
      <c r="Z318" s="109"/>
      <c r="AA318" s="109"/>
      <c r="AB318" s="109"/>
      <c r="AC318" s="109"/>
      <c r="AD318" s="109"/>
    </row>
    <row r="319" spans="14:30">
      <c r="N319" s="109"/>
      <c r="Y319" s="109"/>
      <c r="Z319" s="109"/>
      <c r="AA319" s="109"/>
      <c r="AB319" s="109"/>
      <c r="AC319" s="109"/>
      <c r="AD319" s="109"/>
    </row>
    <row r="320" spans="14:30">
      <c r="N320" s="109"/>
      <c r="Y320" s="109"/>
      <c r="Z320" s="109"/>
      <c r="AA320" s="109"/>
      <c r="AB320" s="109"/>
      <c r="AC320" s="109"/>
      <c r="AD320" s="109"/>
    </row>
    <row r="321" spans="14:30">
      <c r="N321" s="109"/>
      <c r="Y321" s="109"/>
      <c r="Z321" s="109"/>
      <c r="AA321" s="109"/>
      <c r="AB321" s="109"/>
      <c r="AC321" s="109"/>
      <c r="AD321" s="109"/>
    </row>
    <row r="322" spans="14:30">
      <c r="N322" s="109"/>
      <c r="Y322" s="109"/>
      <c r="Z322" s="109"/>
      <c r="AA322" s="109"/>
      <c r="AB322" s="109"/>
      <c r="AC322" s="109"/>
      <c r="AD322" s="109"/>
    </row>
    <row r="323" spans="14:30">
      <c r="N323" s="109"/>
      <c r="Y323" s="109"/>
      <c r="Z323" s="109"/>
      <c r="AA323" s="109"/>
      <c r="AB323" s="109"/>
      <c r="AC323" s="109"/>
      <c r="AD323" s="109"/>
    </row>
    <row r="324" spans="14:30">
      <c r="N324" s="109"/>
      <c r="Y324" s="109"/>
      <c r="Z324" s="109"/>
      <c r="AA324" s="109"/>
      <c r="AB324" s="109"/>
      <c r="AC324" s="109"/>
      <c r="AD324" s="109"/>
    </row>
    <row r="325" spans="14:30">
      <c r="N325" s="109"/>
      <c r="Y325" s="109"/>
      <c r="Z325" s="109"/>
      <c r="AA325" s="109"/>
      <c r="AB325" s="109"/>
      <c r="AC325" s="109"/>
      <c r="AD325" s="109"/>
    </row>
    <row r="326" spans="14:30">
      <c r="N326" s="109"/>
      <c r="Y326" s="109"/>
      <c r="Z326" s="109"/>
      <c r="AA326" s="109"/>
      <c r="AB326" s="109"/>
      <c r="AC326" s="109"/>
      <c r="AD326" s="109"/>
    </row>
    <row r="327" spans="14:30">
      <c r="N327" s="109"/>
      <c r="Y327" s="109"/>
      <c r="Z327" s="109"/>
      <c r="AA327" s="109"/>
      <c r="AB327" s="109"/>
      <c r="AC327" s="109"/>
      <c r="AD327" s="109"/>
    </row>
    <row r="328" spans="14:30">
      <c r="N328" s="109"/>
      <c r="Y328" s="109"/>
      <c r="Z328" s="109"/>
      <c r="AA328" s="109"/>
      <c r="AB328" s="109"/>
      <c r="AC328" s="109"/>
      <c r="AD328" s="109"/>
    </row>
    <row r="329" spans="14:30">
      <c r="N329" s="109"/>
      <c r="Y329" s="109"/>
      <c r="Z329" s="109"/>
      <c r="AA329" s="109"/>
      <c r="AB329" s="109"/>
      <c r="AC329" s="109"/>
      <c r="AD329" s="109"/>
    </row>
    <row r="330" spans="14:30">
      <c r="N330" s="109"/>
      <c r="Y330" s="109"/>
      <c r="Z330" s="109"/>
      <c r="AA330" s="109"/>
      <c r="AB330" s="109"/>
      <c r="AC330" s="109"/>
      <c r="AD330" s="109"/>
    </row>
    <row r="331" spans="14:30">
      <c r="N331" s="109"/>
      <c r="Y331" s="109"/>
      <c r="Z331" s="109"/>
      <c r="AA331" s="109"/>
      <c r="AB331" s="109"/>
      <c r="AC331" s="109"/>
      <c r="AD331" s="109"/>
    </row>
    <row r="332" spans="14:30">
      <c r="N332" s="109"/>
      <c r="Y332" s="109"/>
      <c r="Z332" s="109"/>
      <c r="AA332" s="109"/>
      <c r="AB332" s="109"/>
      <c r="AC332" s="109"/>
      <c r="AD332" s="109"/>
    </row>
    <row r="333" spans="14:30">
      <c r="N333" s="109"/>
      <c r="Y333" s="109"/>
      <c r="Z333" s="109"/>
      <c r="AA333" s="109"/>
      <c r="AB333" s="109"/>
      <c r="AC333" s="109"/>
      <c r="AD333" s="109"/>
    </row>
    <row r="334" spans="14:30">
      <c r="N334" s="109"/>
      <c r="Y334" s="109"/>
      <c r="Z334" s="109"/>
      <c r="AA334" s="109"/>
      <c r="AB334" s="109"/>
      <c r="AC334" s="109"/>
      <c r="AD334" s="109"/>
    </row>
    <row r="335" spans="14:30">
      <c r="N335" s="109"/>
      <c r="Y335" s="109"/>
      <c r="Z335" s="109"/>
      <c r="AA335" s="109"/>
      <c r="AB335" s="109"/>
      <c r="AC335" s="109"/>
      <c r="AD335" s="109"/>
    </row>
    <row r="336" spans="14:30">
      <c r="N336" s="109"/>
      <c r="Y336" s="109"/>
      <c r="Z336" s="109"/>
      <c r="AA336" s="109"/>
      <c r="AB336" s="109"/>
      <c r="AC336" s="109"/>
      <c r="AD336" s="109"/>
    </row>
    <row r="337" spans="14:30">
      <c r="N337" s="109"/>
      <c r="Y337" s="109"/>
      <c r="Z337" s="109"/>
      <c r="AA337" s="109"/>
      <c r="AB337" s="109"/>
      <c r="AC337" s="109"/>
      <c r="AD337" s="109"/>
    </row>
    <row r="338" spans="14:30">
      <c r="N338" s="109"/>
      <c r="Y338" s="109"/>
      <c r="Z338" s="109"/>
      <c r="AA338" s="109"/>
      <c r="AB338" s="109"/>
      <c r="AC338" s="109"/>
      <c r="AD338" s="109"/>
    </row>
    <row r="339" spans="14:30">
      <c r="N339" s="109"/>
      <c r="Y339" s="109"/>
      <c r="Z339" s="109"/>
      <c r="AA339" s="109"/>
      <c r="AB339" s="109"/>
      <c r="AC339" s="109"/>
      <c r="AD339" s="109"/>
    </row>
    <row r="340" spans="14:30">
      <c r="N340" s="109"/>
      <c r="Y340" s="109"/>
      <c r="Z340" s="109"/>
      <c r="AA340" s="109"/>
      <c r="AB340" s="109"/>
      <c r="AC340" s="109"/>
      <c r="AD340" s="109"/>
    </row>
    <row r="341" spans="14:30">
      <c r="N341" s="109"/>
      <c r="Y341" s="109"/>
      <c r="Z341" s="109"/>
      <c r="AA341" s="109"/>
      <c r="AB341" s="109"/>
      <c r="AC341" s="109"/>
      <c r="AD341" s="109"/>
    </row>
    <row r="342" spans="14:30">
      <c r="N342" s="109"/>
      <c r="Y342" s="109"/>
      <c r="Z342" s="109"/>
      <c r="AA342" s="109"/>
      <c r="AB342" s="109"/>
      <c r="AC342" s="109"/>
      <c r="AD342" s="109"/>
    </row>
    <row r="343" spans="14:30">
      <c r="N343" s="109"/>
      <c r="Y343" s="109"/>
      <c r="Z343" s="109"/>
      <c r="AA343" s="109"/>
      <c r="AB343" s="109"/>
      <c r="AC343" s="109"/>
      <c r="AD343" s="109"/>
    </row>
    <row r="344" spans="14:30">
      <c r="N344" s="109"/>
      <c r="Y344" s="109"/>
      <c r="Z344" s="109"/>
      <c r="AA344" s="109"/>
      <c r="AB344" s="109"/>
      <c r="AC344" s="109"/>
      <c r="AD344" s="109"/>
    </row>
    <row r="345" spans="14:30">
      <c r="N345" s="109"/>
      <c r="Y345" s="109"/>
      <c r="Z345" s="109"/>
      <c r="AA345" s="109"/>
      <c r="AB345" s="109"/>
      <c r="AC345" s="109"/>
      <c r="AD345" s="109"/>
    </row>
    <row r="346" spans="14:30">
      <c r="N346" s="109"/>
      <c r="Y346" s="109"/>
      <c r="Z346" s="109"/>
      <c r="AA346" s="109"/>
      <c r="AB346" s="109"/>
      <c r="AC346" s="109"/>
      <c r="AD346" s="109"/>
    </row>
    <row r="347" spans="14:30">
      <c r="N347" s="109"/>
      <c r="Y347" s="109"/>
      <c r="Z347" s="109"/>
      <c r="AA347" s="109"/>
      <c r="AB347" s="109"/>
      <c r="AC347" s="109"/>
      <c r="AD347" s="109"/>
    </row>
    <row r="348" spans="14:30">
      <c r="N348" s="109"/>
      <c r="Y348" s="109"/>
      <c r="Z348" s="109"/>
      <c r="AA348" s="109"/>
      <c r="AB348" s="109"/>
      <c r="AC348" s="109"/>
      <c r="AD348" s="109"/>
    </row>
    <row r="349" spans="14:30">
      <c r="N349" s="109"/>
      <c r="Y349" s="109"/>
      <c r="Z349" s="109"/>
      <c r="AA349" s="109"/>
      <c r="AB349" s="109"/>
      <c r="AC349" s="109"/>
      <c r="AD349" s="109"/>
    </row>
    <row r="350" spans="14:30">
      <c r="N350" s="109"/>
      <c r="Y350" s="109"/>
      <c r="Z350" s="109"/>
      <c r="AA350" s="109"/>
      <c r="AB350" s="109"/>
      <c r="AC350" s="109"/>
      <c r="AD350" s="109"/>
    </row>
    <row r="351" spans="14:30">
      <c r="N351" s="109"/>
      <c r="Y351" s="109"/>
      <c r="Z351" s="109"/>
      <c r="AA351" s="109"/>
      <c r="AB351" s="109"/>
      <c r="AC351" s="109"/>
      <c r="AD351" s="109"/>
    </row>
    <row r="352" spans="14:30">
      <c r="N352" s="109"/>
      <c r="Y352" s="109"/>
      <c r="Z352" s="109"/>
      <c r="AA352" s="109"/>
      <c r="AB352" s="109"/>
      <c r="AC352" s="109"/>
      <c r="AD352" s="109"/>
    </row>
    <row r="353" spans="14:30">
      <c r="N353" s="109"/>
      <c r="Y353" s="109"/>
      <c r="Z353" s="109"/>
      <c r="AA353" s="109"/>
      <c r="AB353" s="109"/>
      <c r="AC353" s="109"/>
      <c r="AD353" s="109"/>
    </row>
    <row r="354" spans="14:30">
      <c r="N354" s="109"/>
      <c r="Y354" s="109"/>
      <c r="Z354" s="109"/>
      <c r="AA354" s="109"/>
      <c r="AB354" s="109"/>
      <c r="AC354" s="109"/>
      <c r="AD354" s="109"/>
    </row>
    <row r="355" spans="14:30">
      <c r="N355" s="109"/>
      <c r="Y355" s="109"/>
      <c r="Z355" s="109"/>
      <c r="AA355" s="109"/>
      <c r="AB355" s="109"/>
      <c r="AC355" s="109"/>
      <c r="AD355" s="109"/>
    </row>
    <row r="356" spans="14:30">
      <c r="N356" s="109"/>
      <c r="Y356" s="109"/>
      <c r="Z356" s="109"/>
      <c r="AA356" s="109"/>
      <c r="AB356" s="109"/>
      <c r="AC356" s="109"/>
      <c r="AD356" s="109"/>
    </row>
    <row r="357" spans="14:30">
      <c r="N357" s="109"/>
      <c r="Y357" s="109"/>
      <c r="Z357" s="109"/>
      <c r="AA357" s="109"/>
      <c r="AB357" s="109"/>
      <c r="AC357" s="109"/>
      <c r="AD357" s="109"/>
    </row>
    <row r="358" spans="14:30">
      <c r="N358" s="109"/>
      <c r="Y358" s="109"/>
      <c r="Z358" s="109"/>
      <c r="AA358" s="109"/>
      <c r="AB358" s="109"/>
      <c r="AC358" s="109"/>
      <c r="AD358" s="109"/>
    </row>
    <row r="359" spans="14:30">
      <c r="N359" s="109"/>
      <c r="Y359" s="109"/>
      <c r="Z359" s="109"/>
      <c r="AA359" s="109"/>
      <c r="AB359" s="109"/>
      <c r="AC359" s="109"/>
      <c r="AD359" s="109"/>
    </row>
    <row r="360" spans="14:30">
      <c r="N360" s="109"/>
      <c r="Y360" s="109"/>
      <c r="Z360" s="109"/>
      <c r="AA360" s="109"/>
      <c r="AB360" s="109"/>
      <c r="AC360" s="109"/>
      <c r="AD360" s="109"/>
    </row>
    <row r="361" spans="14:30">
      <c r="N361" s="109"/>
      <c r="Y361" s="109"/>
      <c r="Z361" s="109"/>
      <c r="AA361" s="109"/>
      <c r="AB361" s="109"/>
      <c r="AC361" s="109"/>
      <c r="AD361" s="109"/>
    </row>
    <row r="362" spans="14:30">
      <c r="N362" s="109"/>
      <c r="Y362" s="109"/>
      <c r="Z362" s="109"/>
      <c r="AA362" s="109"/>
      <c r="AB362" s="109"/>
      <c r="AC362" s="109"/>
      <c r="AD362" s="109"/>
    </row>
    <row r="363" spans="14:30">
      <c r="N363" s="109"/>
      <c r="Y363" s="109"/>
      <c r="Z363" s="109"/>
      <c r="AA363" s="109"/>
      <c r="AB363" s="109"/>
      <c r="AC363" s="109"/>
      <c r="AD363" s="109"/>
    </row>
    <row r="364" spans="14:30">
      <c r="N364" s="109"/>
      <c r="Y364" s="109"/>
      <c r="Z364" s="109"/>
      <c r="AA364" s="109"/>
      <c r="AB364" s="109"/>
      <c r="AC364" s="109"/>
      <c r="AD364" s="109"/>
    </row>
    <row r="365" spans="14:30">
      <c r="N365" s="109"/>
      <c r="Y365" s="109"/>
      <c r="Z365" s="109"/>
      <c r="AA365" s="109"/>
      <c r="AB365" s="109"/>
      <c r="AC365" s="109"/>
      <c r="AD365" s="109"/>
    </row>
    <row r="366" spans="14:30">
      <c r="N366" s="109"/>
      <c r="Y366" s="109"/>
      <c r="Z366" s="109"/>
      <c r="AA366" s="109"/>
      <c r="AB366" s="109"/>
      <c r="AC366" s="109"/>
      <c r="AD366" s="109"/>
    </row>
    <row r="367" spans="14:30">
      <c r="N367" s="109"/>
      <c r="Y367" s="109"/>
      <c r="Z367" s="109"/>
      <c r="AA367" s="109"/>
      <c r="AB367" s="109"/>
      <c r="AC367" s="109"/>
      <c r="AD367" s="109"/>
    </row>
    <row r="368" spans="14:30">
      <c r="N368" s="109"/>
      <c r="Y368" s="109"/>
      <c r="Z368" s="109"/>
      <c r="AA368" s="109"/>
      <c r="AB368" s="109"/>
      <c r="AC368" s="109"/>
      <c r="AD368" s="109"/>
    </row>
    <row r="369" spans="14:30">
      <c r="N369" s="109"/>
      <c r="Y369" s="109"/>
      <c r="Z369" s="109"/>
      <c r="AA369" s="109"/>
      <c r="AB369" s="109"/>
      <c r="AC369" s="109"/>
      <c r="AD369" s="109"/>
    </row>
    <row r="370" spans="14:30">
      <c r="N370" s="109"/>
      <c r="Y370" s="109"/>
      <c r="Z370" s="109"/>
      <c r="AA370" s="109"/>
      <c r="AB370" s="109"/>
      <c r="AC370" s="109"/>
      <c r="AD370" s="109"/>
    </row>
    <row r="371" spans="14:30">
      <c r="N371" s="109"/>
      <c r="Y371" s="109"/>
      <c r="Z371" s="109"/>
      <c r="AA371" s="109"/>
      <c r="AB371" s="109"/>
      <c r="AC371" s="109"/>
      <c r="AD371" s="109"/>
    </row>
    <row r="372" spans="14:30">
      <c r="N372" s="109"/>
      <c r="Y372" s="109"/>
      <c r="Z372" s="109"/>
      <c r="AA372" s="109"/>
      <c r="AB372" s="109"/>
      <c r="AC372" s="109"/>
      <c r="AD372" s="109"/>
    </row>
    <row r="373" spans="14:30">
      <c r="N373" s="109"/>
      <c r="Y373" s="109"/>
      <c r="Z373" s="109"/>
      <c r="AA373" s="109"/>
      <c r="AB373" s="109"/>
      <c r="AC373" s="109"/>
      <c r="AD373" s="109"/>
    </row>
    <row r="374" spans="14:30">
      <c r="N374" s="109"/>
      <c r="Y374" s="109"/>
      <c r="Z374" s="109"/>
      <c r="AA374" s="109"/>
      <c r="AB374" s="109"/>
      <c r="AC374" s="109"/>
      <c r="AD374" s="109"/>
    </row>
    <row r="375" spans="14:30">
      <c r="N375" s="109"/>
      <c r="Y375" s="109"/>
      <c r="Z375" s="109"/>
      <c r="AA375" s="109"/>
      <c r="AB375" s="109"/>
      <c r="AC375" s="109"/>
      <c r="AD375" s="109"/>
    </row>
    <row r="376" spans="14:30">
      <c r="N376" s="109"/>
      <c r="Y376" s="109"/>
      <c r="Z376" s="109"/>
      <c r="AA376" s="109"/>
      <c r="AB376" s="109"/>
      <c r="AC376" s="109"/>
      <c r="AD376" s="109"/>
    </row>
    <row r="377" spans="14:30">
      <c r="N377" s="109"/>
      <c r="Y377" s="109"/>
      <c r="Z377" s="109"/>
      <c r="AA377" s="109"/>
      <c r="AB377" s="109"/>
      <c r="AC377" s="109"/>
      <c r="AD377" s="109"/>
    </row>
    <row r="378" spans="14:30">
      <c r="N378" s="109"/>
      <c r="Y378" s="109"/>
      <c r="Z378" s="109"/>
      <c r="AA378" s="109"/>
      <c r="AB378" s="109"/>
      <c r="AC378" s="109"/>
      <c r="AD378" s="109"/>
    </row>
    <row r="379" spans="14:30">
      <c r="N379" s="109"/>
      <c r="Y379" s="109"/>
      <c r="Z379" s="109"/>
      <c r="AA379" s="109"/>
      <c r="AB379" s="109"/>
      <c r="AC379" s="109"/>
      <c r="AD379" s="109"/>
    </row>
    <row r="380" spans="14:30">
      <c r="N380" s="109"/>
      <c r="Y380" s="109"/>
      <c r="Z380" s="109"/>
      <c r="AA380" s="109"/>
      <c r="AB380" s="109"/>
      <c r="AC380" s="109"/>
      <c r="AD380" s="109"/>
    </row>
    <row r="381" spans="14:30">
      <c r="N381" s="109"/>
      <c r="Y381" s="109"/>
      <c r="Z381" s="109"/>
      <c r="AA381" s="109"/>
      <c r="AB381" s="109"/>
      <c r="AC381" s="109"/>
      <c r="AD381" s="109"/>
    </row>
    <row r="382" spans="14:30">
      <c r="N382" s="109"/>
      <c r="Y382" s="109"/>
      <c r="Z382" s="109"/>
      <c r="AA382" s="109"/>
      <c r="AB382" s="109"/>
      <c r="AC382" s="109"/>
      <c r="AD382" s="109"/>
    </row>
    <row r="383" spans="14:30">
      <c r="N383" s="109"/>
      <c r="Y383" s="109"/>
      <c r="Z383" s="109"/>
      <c r="AA383" s="109"/>
      <c r="AB383" s="109"/>
      <c r="AC383" s="109"/>
      <c r="AD383" s="109"/>
    </row>
    <row r="384" spans="14:30">
      <c r="N384" s="109"/>
      <c r="Y384" s="109"/>
      <c r="Z384" s="109"/>
      <c r="AA384" s="109"/>
      <c r="AB384" s="109"/>
      <c r="AC384" s="109"/>
      <c r="AD384" s="109"/>
    </row>
    <row r="385" spans="14:30">
      <c r="N385" s="109"/>
      <c r="Y385" s="109"/>
      <c r="Z385" s="109"/>
      <c r="AA385" s="109"/>
      <c r="AB385" s="109"/>
      <c r="AC385" s="109"/>
      <c r="AD385" s="109"/>
    </row>
    <row r="386" spans="14:30">
      <c r="N386" s="109"/>
      <c r="Y386" s="109"/>
      <c r="Z386" s="109"/>
      <c r="AA386" s="109"/>
      <c r="AB386" s="109"/>
      <c r="AC386" s="109"/>
      <c r="AD386" s="109"/>
    </row>
    <row r="387" spans="14:30">
      <c r="N387" s="109"/>
      <c r="Y387" s="109"/>
      <c r="Z387" s="109"/>
      <c r="AA387" s="109"/>
      <c r="AB387" s="109"/>
      <c r="AC387" s="109"/>
      <c r="AD387" s="109"/>
    </row>
    <row r="388" spans="14:30">
      <c r="N388" s="109"/>
      <c r="Y388" s="109"/>
      <c r="Z388" s="109"/>
      <c r="AA388" s="109"/>
      <c r="AB388" s="109"/>
      <c r="AC388" s="109"/>
      <c r="AD388" s="109"/>
    </row>
    <row r="389" spans="14:30">
      <c r="N389" s="109"/>
      <c r="Y389" s="109"/>
      <c r="Z389" s="109"/>
      <c r="AA389" s="109"/>
      <c r="AB389" s="109"/>
      <c r="AC389" s="109"/>
      <c r="AD389" s="109"/>
    </row>
    <row r="390" spans="14:30">
      <c r="N390" s="109"/>
      <c r="Y390" s="109"/>
      <c r="Z390" s="109"/>
      <c r="AA390" s="109"/>
      <c r="AB390" s="109"/>
      <c r="AC390" s="109"/>
      <c r="AD390" s="109"/>
    </row>
    <row r="391" spans="14:30">
      <c r="N391" s="109"/>
      <c r="Y391" s="109"/>
      <c r="Z391" s="109"/>
      <c r="AA391" s="109"/>
      <c r="AB391" s="109"/>
      <c r="AC391" s="109"/>
      <c r="AD391" s="109"/>
    </row>
    <row r="392" spans="14:30">
      <c r="N392" s="109"/>
      <c r="Y392" s="109"/>
      <c r="Z392" s="109"/>
      <c r="AA392" s="109"/>
      <c r="AB392" s="109"/>
      <c r="AC392" s="109"/>
      <c r="AD392" s="109"/>
    </row>
    <row r="393" spans="14:30">
      <c r="N393" s="109"/>
      <c r="Y393" s="109"/>
      <c r="Z393" s="109"/>
      <c r="AA393" s="109"/>
      <c r="AB393" s="109"/>
      <c r="AC393" s="109"/>
      <c r="AD393" s="109"/>
    </row>
    <row r="394" spans="14:30">
      <c r="N394" s="109"/>
      <c r="Y394" s="109"/>
      <c r="Z394" s="109"/>
      <c r="AA394" s="109"/>
      <c r="AB394" s="109"/>
      <c r="AC394" s="109"/>
      <c r="AD394" s="109"/>
    </row>
    <row r="395" spans="14:30">
      <c r="N395" s="109"/>
      <c r="Y395" s="109"/>
      <c r="Z395" s="109"/>
      <c r="AA395" s="109"/>
      <c r="AB395" s="109"/>
      <c r="AC395" s="109"/>
      <c r="AD395" s="109"/>
    </row>
    <row r="396" spans="14:30">
      <c r="N396" s="109"/>
      <c r="Y396" s="109"/>
      <c r="Z396" s="109"/>
      <c r="AA396" s="109"/>
      <c r="AB396" s="109"/>
      <c r="AC396" s="109"/>
      <c r="AD396" s="109"/>
    </row>
    <row r="397" spans="14:30">
      <c r="N397" s="109"/>
      <c r="Y397" s="109"/>
      <c r="Z397" s="109"/>
      <c r="AA397" s="109"/>
      <c r="AB397" s="109"/>
      <c r="AC397" s="109"/>
      <c r="AD397" s="109"/>
    </row>
    <row r="398" spans="14:30">
      <c r="N398" s="109"/>
      <c r="Y398" s="109"/>
      <c r="Z398" s="109"/>
      <c r="AA398" s="109"/>
      <c r="AB398" s="109"/>
      <c r="AC398" s="109"/>
      <c r="AD398" s="109"/>
    </row>
    <row r="399" spans="14:30">
      <c r="N399" s="109"/>
      <c r="Y399" s="109"/>
      <c r="Z399" s="109"/>
      <c r="AA399" s="109"/>
      <c r="AB399" s="109"/>
      <c r="AC399" s="109"/>
      <c r="AD399" s="109"/>
    </row>
    <row r="400" spans="14:30">
      <c r="N400" s="109"/>
      <c r="Y400" s="109"/>
      <c r="Z400" s="109"/>
      <c r="AA400" s="109"/>
      <c r="AB400" s="109"/>
      <c r="AC400" s="109"/>
      <c r="AD400" s="109"/>
    </row>
    <row r="401" spans="14:30">
      <c r="N401" s="109"/>
      <c r="Y401" s="109"/>
      <c r="Z401" s="109"/>
      <c r="AA401" s="109"/>
      <c r="AB401" s="109"/>
      <c r="AC401" s="109"/>
      <c r="AD401" s="109"/>
    </row>
    <row r="402" spans="14:30">
      <c r="N402" s="109"/>
      <c r="Y402" s="109"/>
      <c r="Z402" s="109"/>
      <c r="AA402" s="109"/>
      <c r="AB402" s="109"/>
      <c r="AC402" s="109"/>
      <c r="AD402" s="109"/>
    </row>
    <row r="403" spans="14:30">
      <c r="N403" s="109"/>
      <c r="Y403" s="109"/>
      <c r="Z403" s="109"/>
      <c r="AA403" s="109"/>
      <c r="AB403" s="109"/>
      <c r="AC403" s="109"/>
      <c r="AD403" s="109"/>
    </row>
    <row r="404" spans="14:30">
      <c r="N404" s="109"/>
      <c r="Y404" s="109"/>
      <c r="Z404" s="109"/>
      <c r="AA404" s="109"/>
      <c r="AB404" s="109"/>
      <c r="AC404" s="109"/>
      <c r="AD404" s="109"/>
    </row>
    <row r="405" spans="14:30">
      <c r="N405" s="109"/>
      <c r="Y405" s="109"/>
      <c r="Z405" s="109"/>
      <c r="AA405" s="109"/>
      <c r="AB405" s="109"/>
      <c r="AC405" s="109"/>
      <c r="AD405" s="109"/>
    </row>
    <row r="406" spans="14:30">
      <c r="N406" s="109"/>
      <c r="Y406" s="109"/>
      <c r="Z406" s="109"/>
      <c r="AA406" s="109"/>
      <c r="AB406" s="109"/>
      <c r="AC406" s="109"/>
      <c r="AD406" s="109"/>
    </row>
    <row r="407" spans="14:30">
      <c r="N407" s="109"/>
      <c r="Y407" s="109"/>
      <c r="Z407" s="109"/>
      <c r="AA407" s="109"/>
      <c r="AB407" s="109"/>
      <c r="AC407" s="109"/>
      <c r="AD407" s="109"/>
    </row>
    <row r="408" spans="14:30">
      <c r="N408" s="109"/>
      <c r="Y408" s="109"/>
      <c r="Z408" s="109"/>
      <c r="AA408" s="109"/>
      <c r="AB408" s="109"/>
      <c r="AC408" s="109"/>
      <c r="AD408" s="109"/>
    </row>
    <row r="409" spans="14:30">
      <c r="N409" s="109"/>
      <c r="Y409" s="109"/>
      <c r="Z409" s="109"/>
      <c r="AA409" s="109"/>
      <c r="AB409" s="109"/>
      <c r="AC409" s="109"/>
      <c r="AD409" s="109"/>
    </row>
    <row r="410" spans="14:30">
      <c r="N410" s="109"/>
      <c r="Y410" s="109"/>
      <c r="Z410" s="109"/>
      <c r="AA410" s="109"/>
      <c r="AB410" s="109"/>
      <c r="AC410" s="109"/>
      <c r="AD410" s="109"/>
    </row>
    <row r="411" spans="14:30">
      <c r="N411" s="109"/>
      <c r="Y411" s="109"/>
      <c r="Z411" s="109"/>
      <c r="AA411" s="109"/>
      <c r="AB411" s="109"/>
      <c r="AC411" s="109"/>
      <c r="AD411" s="109"/>
    </row>
    <row r="412" spans="14:30">
      <c r="N412" s="109"/>
      <c r="Y412" s="109"/>
      <c r="Z412" s="109"/>
      <c r="AA412" s="109"/>
      <c r="AB412" s="109"/>
      <c r="AC412" s="109"/>
      <c r="AD412" s="109"/>
    </row>
    <row r="413" spans="14:30">
      <c r="N413" s="109"/>
      <c r="Y413" s="109"/>
      <c r="Z413" s="109"/>
      <c r="AA413" s="109"/>
      <c r="AB413" s="109"/>
      <c r="AC413" s="109"/>
      <c r="AD413" s="109"/>
    </row>
    <row r="414" spans="14:30">
      <c r="N414" s="109"/>
      <c r="Y414" s="109"/>
      <c r="Z414" s="109"/>
      <c r="AA414" s="109"/>
      <c r="AB414" s="109"/>
      <c r="AC414" s="109"/>
      <c r="AD414" s="109"/>
    </row>
    <row r="415" spans="14:30">
      <c r="N415" s="109"/>
      <c r="Y415" s="109"/>
      <c r="Z415" s="109"/>
      <c r="AA415" s="109"/>
      <c r="AB415" s="109"/>
      <c r="AC415" s="109"/>
      <c r="AD415" s="109"/>
    </row>
    <row r="416" spans="14:30">
      <c r="N416" s="109"/>
      <c r="Y416" s="109"/>
      <c r="Z416" s="109"/>
      <c r="AA416" s="109"/>
      <c r="AB416" s="109"/>
      <c r="AC416" s="109"/>
      <c r="AD416" s="109"/>
    </row>
    <row r="417" spans="14:30">
      <c r="N417" s="109"/>
      <c r="Y417" s="109"/>
      <c r="Z417" s="109"/>
      <c r="AA417" s="109"/>
      <c r="AB417" s="109"/>
      <c r="AC417" s="109"/>
      <c r="AD417" s="109"/>
    </row>
    <row r="418" spans="14:30">
      <c r="N418" s="109"/>
      <c r="Y418" s="109"/>
      <c r="Z418" s="109"/>
      <c r="AA418" s="109"/>
      <c r="AB418" s="109"/>
      <c r="AC418" s="109"/>
      <c r="AD418" s="109"/>
    </row>
    <row r="419" spans="14:30">
      <c r="N419" s="109"/>
      <c r="Y419" s="109"/>
      <c r="Z419" s="109"/>
      <c r="AA419" s="109"/>
      <c r="AB419" s="109"/>
      <c r="AC419" s="109"/>
      <c r="AD419" s="109"/>
    </row>
    <row r="420" spans="14:30">
      <c r="N420" s="109"/>
      <c r="Y420" s="109"/>
      <c r="Z420" s="109"/>
      <c r="AA420" s="109"/>
      <c r="AB420" s="109"/>
      <c r="AC420" s="109"/>
      <c r="AD420" s="109"/>
    </row>
    <row r="421" spans="14:30">
      <c r="N421" s="109"/>
      <c r="Y421" s="109"/>
      <c r="Z421" s="109"/>
      <c r="AA421" s="109"/>
      <c r="AB421" s="109"/>
      <c r="AC421" s="109"/>
      <c r="AD421" s="109"/>
    </row>
    <row r="422" spans="14:30">
      <c r="N422" s="109"/>
      <c r="Y422" s="109"/>
      <c r="Z422" s="109"/>
      <c r="AA422" s="109"/>
      <c r="AB422" s="109"/>
      <c r="AC422" s="109"/>
      <c r="AD422" s="109"/>
    </row>
    <row r="423" spans="14:30">
      <c r="N423" s="109"/>
      <c r="Y423" s="109"/>
      <c r="Z423" s="109"/>
      <c r="AA423" s="109"/>
      <c r="AB423" s="109"/>
      <c r="AC423" s="109"/>
      <c r="AD423" s="109"/>
    </row>
    <row r="424" spans="14:30">
      <c r="N424" s="109"/>
      <c r="Y424" s="109"/>
      <c r="Z424" s="109"/>
      <c r="AA424" s="109"/>
      <c r="AB424" s="109"/>
      <c r="AC424" s="109"/>
      <c r="AD424" s="109"/>
    </row>
    <row r="425" spans="14:30">
      <c r="N425" s="109"/>
      <c r="Y425" s="109"/>
      <c r="Z425" s="109"/>
      <c r="AA425" s="109"/>
      <c r="AB425" s="109"/>
      <c r="AC425" s="109"/>
      <c r="AD425" s="109"/>
    </row>
    <row r="426" spans="14:30">
      <c r="N426" s="109"/>
      <c r="Y426" s="109"/>
      <c r="Z426" s="109"/>
      <c r="AA426" s="109"/>
      <c r="AB426" s="109"/>
      <c r="AC426" s="109"/>
      <c r="AD426" s="109"/>
    </row>
    <row r="427" spans="14:30">
      <c r="N427" s="109"/>
      <c r="Y427" s="109"/>
      <c r="Z427" s="109"/>
      <c r="AA427" s="109"/>
      <c r="AB427" s="109"/>
      <c r="AC427" s="109"/>
      <c r="AD427" s="109"/>
    </row>
    <row r="428" spans="14:30">
      <c r="N428" s="109"/>
      <c r="Y428" s="109"/>
      <c r="Z428" s="109"/>
      <c r="AA428" s="109"/>
      <c r="AB428" s="109"/>
      <c r="AC428" s="109"/>
      <c r="AD428" s="109"/>
    </row>
    <row r="429" spans="14:30">
      <c r="N429" s="109"/>
      <c r="Y429" s="109"/>
      <c r="Z429" s="109"/>
      <c r="AA429" s="109"/>
      <c r="AB429" s="109"/>
      <c r="AC429" s="109"/>
      <c r="AD429" s="109"/>
    </row>
    <row r="430" spans="14:30">
      <c r="N430" s="109"/>
      <c r="Y430" s="109"/>
      <c r="Z430" s="109"/>
      <c r="AA430" s="109"/>
      <c r="AB430" s="109"/>
      <c r="AC430" s="109"/>
      <c r="AD430" s="109"/>
    </row>
    <row r="431" spans="14:30">
      <c r="N431" s="109"/>
      <c r="Y431" s="109"/>
      <c r="Z431" s="109"/>
      <c r="AA431" s="109"/>
      <c r="AB431" s="109"/>
      <c r="AC431" s="109"/>
      <c r="AD431" s="109"/>
    </row>
    <row r="432" spans="14:30">
      <c r="N432" s="109"/>
      <c r="Y432" s="109"/>
      <c r="Z432" s="109"/>
      <c r="AA432" s="109"/>
      <c r="AB432" s="109"/>
      <c r="AC432" s="109"/>
      <c r="AD432" s="109"/>
    </row>
    <row r="433" spans="14:30">
      <c r="N433" s="109"/>
      <c r="Y433" s="109"/>
      <c r="Z433" s="109"/>
      <c r="AA433" s="109"/>
      <c r="AB433" s="109"/>
      <c r="AC433" s="109"/>
      <c r="AD433" s="109"/>
    </row>
    <row r="434" spans="14:30">
      <c r="N434" s="109"/>
      <c r="Y434" s="109"/>
      <c r="Z434" s="109"/>
      <c r="AA434" s="109"/>
      <c r="AB434" s="109"/>
      <c r="AC434" s="109"/>
      <c r="AD434" s="109"/>
    </row>
    <row r="435" spans="14:30">
      <c r="N435" s="109"/>
      <c r="Y435" s="109"/>
      <c r="Z435" s="109"/>
      <c r="AA435" s="109"/>
      <c r="AB435" s="109"/>
      <c r="AC435" s="109"/>
      <c r="AD435" s="109"/>
    </row>
    <row r="436" spans="14:30">
      <c r="N436" s="109"/>
      <c r="Y436" s="109"/>
      <c r="Z436" s="109"/>
      <c r="AA436" s="109"/>
      <c r="AB436" s="109"/>
      <c r="AC436" s="109"/>
      <c r="AD436" s="109"/>
    </row>
    <row r="437" spans="14:30">
      <c r="N437" s="109"/>
      <c r="Y437" s="109"/>
      <c r="Z437" s="109"/>
      <c r="AA437" s="109"/>
      <c r="AB437" s="109"/>
      <c r="AC437" s="109"/>
      <c r="AD437" s="109"/>
    </row>
    <row r="438" spans="14:30">
      <c r="N438" s="109"/>
      <c r="Y438" s="109"/>
      <c r="Z438" s="109"/>
      <c r="AA438" s="109"/>
      <c r="AB438" s="109"/>
      <c r="AC438" s="109"/>
      <c r="AD438" s="109"/>
    </row>
    <row r="439" spans="14:30">
      <c r="N439" s="109"/>
      <c r="Y439" s="109"/>
      <c r="Z439" s="109"/>
      <c r="AA439" s="109"/>
      <c r="AB439" s="109"/>
      <c r="AC439" s="109"/>
      <c r="AD439" s="109"/>
    </row>
    <row r="440" spans="14:30">
      <c r="N440" s="109"/>
      <c r="Y440" s="109"/>
      <c r="Z440" s="109"/>
      <c r="AA440" s="109"/>
      <c r="AB440" s="109"/>
      <c r="AC440" s="109"/>
      <c r="AD440" s="109"/>
    </row>
    <row r="441" spans="14:30">
      <c r="N441" s="109"/>
      <c r="Y441" s="109"/>
      <c r="Z441" s="109"/>
      <c r="AA441" s="109"/>
      <c r="AB441" s="109"/>
      <c r="AC441" s="109"/>
      <c r="AD441" s="109"/>
    </row>
    <row r="442" spans="14:30">
      <c r="N442" s="109"/>
      <c r="Y442" s="109"/>
      <c r="Z442" s="109"/>
      <c r="AA442" s="109"/>
      <c r="AB442" s="109"/>
      <c r="AC442" s="109"/>
      <c r="AD442" s="109"/>
    </row>
    <row r="443" spans="14:30">
      <c r="N443" s="109"/>
      <c r="Y443" s="109"/>
      <c r="Z443" s="109"/>
      <c r="AA443" s="109"/>
      <c r="AB443" s="109"/>
      <c r="AC443" s="109"/>
      <c r="AD443" s="109"/>
    </row>
    <row r="444" spans="14:30">
      <c r="N444" s="109"/>
      <c r="Y444" s="109"/>
      <c r="Z444" s="109"/>
      <c r="AA444" s="109"/>
      <c r="AB444" s="109"/>
      <c r="AC444" s="109"/>
      <c r="AD444" s="109"/>
    </row>
    <row r="445" spans="14:30">
      <c r="N445" s="109"/>
      <c r="Y445" s="109"/>
      <c r="Z445" s="109"/>
      <c r="AA445" s="109"/>
      <c r="AB445" s="109"/>
      <c r="AC445" s="109"/>
      <c r="AD445" s="109"/>
    </row>
    <row r="446" spans="14:30">
      <c r="N446" s="109"/>
      <c r="Y446" s="109"/>
      <c r="Z446" s="109"/>
      <c r="AA446" s="109"/>
      <c r="AB446" s="109"/>
      <c r="AC446" s="109"/>
      <c r="AD446" s="109"/>
    </row>
    <row r="447" spans="14:30">
      <c r="N447" s="109"/>
      <c r="Y447" s="109"/>
      <c r="Z447" s="109"/>
      <c r="AA447" s="109"/>
      <c r="AB447" s="109"/>
      <c r="AC447" s="109"/>
      <c r="AD447" s="109"/>
    </row>
    <row r="448" spans="14:30">
      <c r="N448" s="109"/>
      <c r="Y448" s="109"/>
      <c r="Z448" s="109"/>
      <c r="AA448" s="109"/>
      <c r="AB448" s="109"/>
      <c r="AC448" s="109"/>
      <c r="AD448" s="109"/>
    </row>
    <row r="449" spans="14:30">
      <c r="N449" s="109"/>
      <c r="Y449" s="109"/>
      <c r="Z449" s="109"/>
      <c r="AA449" s="109"/>
      <c r="AB449" s="109"/>
      <c r="AC449" s="109"/>
      <c r="AD449" s="109"/>
    </row>
    <row r="450" spans="14:30">
      <c r="N450" s="109"/>
      <c r="Y450" s="109"/>
      <c r="Z450" s="109"/>
      <c r="AA450" s="109"/>
      <c r="AB450" s="109"/>
      <c r="AC450" s="109"/>
      <c r="AD450" s="109"/>
    </row>
    <row r="451" spans="14:30">
      <c r="N451" s="109"/>
      <c r="Y451" s="109"/>
      <c r="Z451" s="109"/>
      <c r="AA451" s="109"/>
      <c r="AB451" s="109"/>
      <c r="AC451" s="109"/>
      <c r="AD451" s="109"/>
    </row>
    <row r="452" spans="14:30">
      <c r="N452" s="109"/>
      <c r="Y452" s="109"/>
      <c r="Z452" s="109"/>
      <c r="AA452" s="109"/>
      <c r="AB452" s="109"/>
      <c r="AC452" s="109"/>
      <c r="AD452" s="109"/>
    </row>
    <row r="453" spans="14:30">
      <c r="N453" s="109"/>
      <c r="Y453" s="109"/>
      <c r="Z453" s="109"/>
      <c r="AA453" s="109"/>
      <c r="AB453" s="109"/>
      <c r="AC453" s="109"/>
      <c r="AD453" s="109"/>
    </row>
    <row r="454" spans="14:30">
      <c r="N454" s="109"/>
      <c r="Y454" s="109"/>
      <c r="Z454" s="109"/>
      <c r="AA454" s="109"/>
      <c r="AB454" s="109"/>
      <c r="AC454" s="109"/>
      <c r="AD454" s="109"/>
    </row>
    <row r="455" spans="14:30">
      <c r="N455" s="109"/>
      <c r="Y455" s="109"/>
      <c r="Z455" s="109"/>
      <c r="AA455" s="109"/>
      <c r="AB455" s="109"/>
      <c r="AC455" s="109"/>
      <c r="AD455" s="109"/>
    </row>
    <row r="456" spans="14:30">
      <c r="N456" s="109"/>
      <c r="Y456" s="109"/>
      <c r="Z456" s="109"/>
      <c r="AA456" s="109"/>
      <c r="AB456" s="109"/>
      <c r="AC456" s="109"/>
      <c r="AD456" s="109"/>
    </row>
    <row r="457" spans="14:30">
      <c r="N457" s="109"/>
      <c r="Y457" s="109"/>
      <c r="Z457" s="109"/>
      <c r="AA457" s="109"/>
      <c r="AB457" s="109"/>
      <c r="AC457" s="109"/>
      <c r="AD457" s="109"/>
    </row>
    <row r="458" spans="14:30">
      <c r="N458" s="109"/>
      <c r="Y458" s="109"/>
      <c r="Z458" s="109"/>
      <c r="AA458" s="109"/>
      <c r="AB458" s="109"/>
      <c r="AC458" s="109"/>
      <c r="AD458" s="109"/>
    </row>
    <row r="459" spans="14:30">
      <c r="N459" s="109"/>
      <c r="Y459" s="109"/>
      <c r="Z459" s="109"/>
      <c r="AA459" s="109"/>
      <c r="AB459" s="109"/>
      <c r="AC459" s="109"/>
      <c r="AD459" s="109"/>
    </row>
    <row r="460" spans="14:30">
      <c r="N460" s="109"/>
      <c r="Y460" s="109"/>
      <c r="Z460" s="109"/>
      <c r="AA460" s="109"/>
      <c r="AB460" s="109"/>
      <c r="AC460" s="109"/>
      <c r="AD460" s="109"/>
    </row>
    <row r="461" spans="14:30">
      <c r="N461" s="109"/>
      <c r="Y461" s="109"/>
      <c r="Z461" s="109"/>
      <c r="AA461" s="109"/>
      <c r="AB461" s="109"/>
      <c r="AC461" s="109"/>
      <c r="AD461" s="109"/>
    </row>
    <row r="462" spans="14:30">
      <c r="N462" s="109"/>
      <c r="Y462" s="109"/>
      <c r="Z462" s="109"/>
      <c r="AA462" s="109"/>
      <c r="AB462" s="109"/>
      <c r="AC462" s="109"/>
      <c r="AD462" s="109"/>
    </row>
    <row r="463" spans="14:30">
      <c r="N463" s="109"/>
      <c r="Y463" s="109"/>
      <c r="Z463" s="109"/>
      <c r="AA463" s="109"/>
      <c r="AB463" s="109"/>
      <c r="AC463" s="109"/>
      <c r="AD463" s="109"/>
    </row>
    <row r="464" spans="14:30">
      <c r="N464" s="109"/>
      <c r="Y464" s="109"/>
      <c r="Z464" s="109"/>
      <c r="AA464" s="109"/>
      <c r="AB464" s="109"/>
      <c r="AC464" s="109"/>
      <c r="AD464" s="109"/>
    </row>
    <row r="465" spans="14:30">
      <c r="N465" s="109"/>
      <c r="Y465" s="109"/>
      <c r="Z465" s="109"/>
      <c r="AA465" s="109"/>
      <c r="AB465" s="109"/>
      <c r="AC465" s="109"/>
      <c r="AD465" s="109"/>
    </row>
    <row r="466" spans="14:30">
      <c r="N466" s="109"/>
      <c r="Y466" s="109"/>
      <c r="Z466" s="109"/>
      <c r="AA466" s="109"/>
      <c r="AB466" s="109"/>
      <c r="AC466" s="109"/>
      <c r="AD466" s="109"/>
    </row>
    <row r="467" spans="14:30">
      <c r="N467" s="109"/>
      <c r="Y467" s="109"/>
      <c r="Z467" s="109"/>
      <c r="AA467" s="109"/>
      <c r="AB467" s="109"/>
      <c r="AC467" s="109"/>
      <c r="AD467" s="109"/>
    </row>
    <row r="468" spans="14:30">
      <c r="N468" s="109"/>
      <c r="Y468" s="109"/>
      <c r="Z468" s="109"/>
      <c r="AA468" s="109"/>
      <c r="AB468" s="109"/>
      <c r="AC468" s="109"/>
      <c r="AD468" s="109"/>
    </row>
    <row r="469" spans="14:30">
      <c r="N469" s="109"/>
      <c r="Y469" s="109"/>
      <c r="Z469" s="109"/>
      <c r="AA469" s="109"/>
      <c r="AB469" s="109"/>
      <c r="AC469" s="109"/>
      <c r="AD469" s="109"/>
    </row>
    <row r="470" spans="14:30">
      <c r="N470" s="109"/>
      <c r="Y470" s="109"/>
      <c r="Z470" s="109"/>
      <c r="AA470" s="109"/>
      <c r="AB470" s="109"/>
      <c r="AC470" s="109"/>
      <c r="AD470" s="109"/>
    </row>
    <row r="471" spans="14:30">
      <c r="N471" s="109"/>
      <c r="Y471" s="109"/>
      <c r="Z471" s="109"/>
      <c r="AA471" s="109"/>
      <c r="AB471" s="109"/>
      <c r="AC471" s="109"/>
      <c r="AD471" s="109"/>
    </row>
    <row r="472" spans="14:30">
      <c r="N472" s="109"/>
      <c r="Y472" s="109"/>
      <c r="Z472" s="109"/>
      <c r="AA472" s="109"/>
      <c r="AB472" s="109"/>
      <c r="AC472" s="109"/>
      <c r="AD472" s="109"/>
    </row>
    <row r="473" spans="14:30">
      <c r="N473" s="109"/>
      <c r="Y473" s="109"/>
      <c r="Z473" s="109"/>
      <c r="AA473" s="109"/>
      <c r="AB473" s="109"/>
      <c r="AC473" s="109"/>
      <c r="AD473" s="109"/>
    </row>
    <row r="474" spans="14:30">
      <c r="N474" s="109"/>
      <c r="Y474" s="109"/>
      <c r="Z474" s="109"/>
      <c r="AA474" s="109"/>
      <c r="AB474" s="109"/>
      <c r="AC474" s="109"/>
      <c r="AD474" s="109"/>
    </row>
    <row r="475" spans="14:30">
      <c r="N475" s="109"/>
      <c r="Y475" s="109"/>
      <c r="Z475" s="109"/>
      <c r="AA475" s="109"/>
      <c r="AB475" s="109"/>
      <c r="AC475" s="109"/>
      <c r="AD475" s="109"/>
    </row>
    <row r="476" spans="14:30">
      <c r="N476" s="109"/>
      <c r="Y476" s="109"/>
      <c r="Z476" s="109"/>
      <c r="AA476" s="109"/>
      <c r="AB476" s="109"/>
      <c r="AC476" s="109"/>
      <c r="AD476" s="109"/>
    </row>
    <row r="477" spans="14:30">
      <c r="N477" s="109"/>
      <c r="Y477" s="109"/>
      <c r="Z477" s="109"/>
      <c r="AA477" s="109"/>
      <c r="AB477" s="109"/>
      <c r="AC477" s="109"/>
      <c r="AD477" s="109"/>
    </row>
    <row r="478" spans="14:30">
      <c r="N478" s="109"/>
      <c r="Y478" s="109"/>
      <c r="Z478" s="109"/>
      <c r="AA478" s="109"/>
      <c r="AB478" s="109"/>
      <c r="AC478" s="109"/>
      <c r="AD478" s="109"/>
    </row>
    <row r="479" spans="14:30">
      <c r="N479" s="109"/>
      <c r="Y479" s="109"/>
      <c r="Z479" s="109"/>
      <c r="AA479" s="109"/>
      <c r="AB479" s="109"/>
      <c r="AC479" s="109"/>
      <c r="AD479" s="109"/>
    </row>
    <row r="480" spans="14:30">
      <c r="N480" s="109"/>
      <c r="Y480" s="109"/>
      <c r="Z480" s="109"/>
      <c r="AA480" s="109"/>
      <c r="AB480" s="109"/>
      <c r="AC480" s="109"/>
      <c r="AD480" s="109"/>
    </row>
    <row r="481" spans="14:30">
      <c r="N481" s="109"/>
      <c r="Y481" s="109"/>
      <c r="Z481" s="109"/>
      <c r="AA481" s="109"/>
      <c r="AB481" s="109"/>
      <c r="AC481" s="109"/>
      <c r="AD481" s="109"/>
    </row>
    <row r="482" spans="14:30">
      <c r="N482" s="109"/>
      <c r="Y482" s="109"/>
      <c r="Z482" s="109"/>
      <c r="AA482" s="109"/>
      <c r="AB482" s="109"/>
      <c r="AC482" s="109"/>
      <c r="AD482" s="109"/>
    </row>
    <row r="483" spans="14:30">
      <c r="N483" s="109"/>
      <c r="Y483" s="109"/>
      <c r="Z483" s="109"/>
      <c r="AA483" s="109"/>
      <c r="AB483" s="109"/>
      <c r="AC483" s="109"/>
      <c r="AD483" s="109"/>
    </row>
    <row r="484" spans="14:30">
      <c r="N484" s="109"/>
      <c r="Y484" s="109"/>
      <c r="Z484" s="109"/>
      <c r="AA484" s="109"/>
      <c r="AB484" s="109"/>
      <c r="AC484" s="109"/>
      <c r="AD484" s="109"/>
    </row>
    <row r="485" spans="14:30">
      <c r="N485" s="109"/>
      <c r="Y485" s="109"/>
      <c r="Z485" s="109"/>
      <c r="AA485" s="109"/>
      <c r="AB485" s="109"/>
      <c r="AC485" s="109"/>
      <c r="AD485" s="109"/>
    </row>
    <row r="486" spans="14:30">
      <c r="N486" s="109"/>
      <c r="Y486" s="109"/>
      <c r="Z486" s="109"/>
      <c r="AA486" s="109"/>
      <c r="AB486" s="109"/>
      <c r="AC486" s="109"/>
      <c r="AD486" s="109"/>
    </row>
    <row r="487" spans="14:30">
      <c r="N487" s="109"/>
      <c r="Y487" s="109"/>
      <c r="Z487" s="109"/>
      <c r="AA487" s="109"/>
      <c r="AB487" s="109"/>
      <c r="AC487" s="109"/>
      <c r="AD487" s="109"/>
    </row>
    <row r="488" spans="14:30">
      <c r="N488" s="109"/>
      <c r="Y488" s="109"/>
      <c r="Z488" s="109"/>
      <c r="AA488" s="109"/>
      <c r="AB488" s="109"/>
      <c r="AC488" s="109"/>
      <c r="AD488" s="109"/>
    </row>
    <row r="489" spans="14:30">
      <c r="N489" s="109"/>
      <c r="Y489" s="109"/>
      <c r="Z489" s="109"/>
      <c r="AA489" s="109"/>
      <c r="AB489" s="109"/>
      <c r="AC489" s="109"/>
      <c r="AD489" s="109"/>
    </row>
    <row r="490" spans="14:30">
      <c r="N490" s="109"/>
      <c r="Y490" s="109"/>
      <c r="Z490" s="109"/>
      <c r="AA490" s="109"/>
      <c r="AB490" s="109"/>
      <c r="AC490" s="109"/>
      <c r="AD490" s="109"/>
    </row>
    <row r="491" spans="14:30">
      <c r="N491" s="109"/>
      <c r="Y491" s="109"/>
      <c r="Z491" s="109"/>
      <c r="AA491" s="109"/>
      <c r="AB491" s="109"/>
      <c r="AC491" s="109"/>
      <c r="AD491" s="109"/>
    </row>
    <row r="492" spans="14:30">
      <c r="N492" s="109"/>
      <c r="Y492" s="109"/>
      <c r="Z492" s="109"/>
      <c r="AA492" s="109"/>
      <c r="AB492" s="109"/>
      <c r="AC492" s="109"/>
      <c r="AD492" s="109"/>
    </row>
    <row r="493" spans="14:30">
      <c r="N493" s="109"/>
      <c r="Y493" s="109"/>
      <c r="Z493" s="109"/>
      <c r="AA493" s="109"/>
      <c r="AB493" s="109"/>
      <c r="AC493" s="109"/>
      <c r="AD493" s="109"/>
    </row>
    <row r="494" spans="14:30">
      <c r="N494" s="109"/>
      <c r="Y494" s="109"/>
      <c r="Z494" s="109"/>
      <c r="AA494" s="109"/>
      <c r="AB494" s="109"/>
      <c r="AC494" s="109"/>
      <c r="AD494" s="109"/>
    </row>
    <row r="495" spans="14:30">
      <c r="N495" s="109"/>
      <c r="Y495" s="109"/>
      <c r="Z495" s="109"/>
      <c r="AA495" s="109"/>
      <c r="AB495" s="109"/>
      <c r="AC495" s="109"/>
      <c r="AD495" s="109"/>
    </row>
    <row r="496" spans="14:30">
      <c r="N496" s="109"/>
      <c r="Y496" s="109"/>
      <c r="Z496" s="109"/>
      <c r="AA496" s="109"/>
      <c r="AB496" s="109"/>
      <c r="AC496" s="109"/>
      <c r="AD496" s="109"/>
    </row>
    <row r="497" spans="14:30">
      <c r="N497" s="109"/>
      <c r="Y497" s="109"/>
      <c r="Z497" s="109"/>
      <c r="AA497" s="109"/>
      <c r="AB497" s="109"/>
      <c r="AC497" s="109"/>
      <c r="AD497" s="109"/>
    </row>
    <row r="498" spans="14:30">
      <c r="N498" s="109"/>
      <c r="Y498" s="109"/>
      <c r="Z498" s="109"/>
      <c r="AA498" s="109"/>
      <c r="AB498" s="109"/>
      <c r="AC498" s="109"/>
      <c r="AD498" s="109"/>
    </row>
    <row r="499" spans="14:30">
      <c r="N499" s="109"/>
      <c r="Y499" s="109"/>
      <c r="Z499" s="109"/>
      <c r="AA499" s="109"/>
      <c r="AB499" s="109"/>
      <c r="AC499" s="109"/>
      <c r="AD499" s="109"/>
    </row>
    <row r="500" spans="14:30">
      <c r="N500" s="109"/>
      <c r="Y500" s="109"/>
      <c r="Z500" s="109"/>
      <c r="AA500" s="109"/>
      <c r="AB500" s="109"/>
      <c r="AC500" s="109"/>
      <c r="AD500" s="109"/>
    </row>
    <row r="501" spans="14:30">
      <c r="N501" s="109"/>
      <c r="Y501" s="109"/>
      <c r="Z501" s="109"/>
      <c r="AA501" s="109"/>
      <c r="AB501" s="109"/>
      <c r="AC501" s="109"/>
      <c r="AD501" s="109"/>
    </row>
    <row r="502" spans="14:30">
      <c r="N502" s="109"/>
      <c r="Y502" s="109"/>
      <c r="Z502" s="109"/>
      <c r="AA502" s="109"/>
      <c r="AB502" s="109"/>
      <c r="AC502" s="109"/>
      <c r="AD502" s="109"/>
    </row>
    <row r="503" spans="14:30">
      <c r="N503" s="109"/>
      <c r="Y503" s="109"/>
      <c r="Z503" s="109"/>
      <c r="AA503" s="109"/>
      <c r="AB503" s="109"/>
      <c r="AC503" s="109"/>
      <c r="AD503" s="109"/>
    </row>
    <row r="504" spans="14:30">
      <c r="N504" s="109"/>
      <c r="Y504" s="109"/>
      <c r="Z504" s="109"/>
      <c r="AA504" s="109"/>
      <c r="AB504" s="109"/>
      <c r="AC504" s="109"/>
      <c r="AD504" s="109"/>
    </row>
    <row r="505" spans="14:30">
      <c r="N505" s="109"/>
      <c r="Y505" s="109"/>
      <c r="Z505" s="109"/>
      <c r="AA505" s="109"/>
      <c r="AB505" s="109"/>
      <c r="AC505" s="109"/>
      <c r="AD505" s="109"/>
    </row>
    <row r="506" spans="14:30">
      <c r="N506" s="109"/>
      <c r="Y506" s="109"/>
      <c r="Z506" s="109"/>
      <c r="AA506" s="109"/>
      <c r="AB506" s="109"/>
      <c r="AC506" s="109"/>
      <c r="AD506" s="109"/>
    </row>
    <row r="507" spans="14:30">
      <c r="N507" s="109"/>
      <c r="Y507" s="109"/>
      <c r="Z507" s="109"/>
      <c r="AA507" s="109"/>
      <c r="AB507" s="109"/>
      <c r="AC507" s="109"/>
      <c r="AD507" s="109"/>
    </row>
    <row r="508" spans="14:30">
      <c r="N508" s="109"/>
      <c r="Y508" s="109"/>
      <c r="Z508" s="109"/>
      <c r="AA508" s="109"/>
      <c r="AB508" s="109"/>
      <c r="AC508" s="109"/>
      <c r="AD508" s="109"/>
    </row>
    <row r="509" spans="14:30">
      <c r="N509" s="109"/>
      <c r="Y509" s="109"/>
      <c r="Z509" s="109"/>
      <c r="AA509" s="109"/>
      <c r="AB509" s="109"/>
      <c r="AC509" s="109"/>
      <c r="AD509" s="109"/>
    </row>
    <row r="510" spans="14:30">
      <c r="N510" s="109"/>
      <c r="Y510" s="109"/>
      <c r="Z510" s="109"/>
      <c r="AA510" s="109"/>
      <c r="AB510" s="109"/>
      <c r="AC510" s="109"/>
      <c r="AD510" s="109"/>
    </row>
    <row r="511" spans="14:30">
      <c r="N511" s="109"/>
      <c r="Y511" s="109"/>
      <c r="Z511" s="109"/>
      <c r="AA511" s="109"/>
      <c r="AB511" s="109"/>
      <c r="AC511" s="109"/>
      <c r="AD511" s="109"/>
    </row>
    <row r="512" spans="14:30">
      <c r="N512" s="109"/>
      <c r="Y512" s="109"/>
      <c r="Z512" s="109"/>
      <c r="AA512" s="109"/>
      <c r="AB512" s="109"/>
      <c r="AC512" s="109"/>
      <c r="AD512" s="109"/>
    </row>
    <row r="513" spans="14:30">
      <c r="N513" s="109"/>
      <c r="Y513" s="109"/>
      <c r="Z513" s="109"/>
      <c r="AA513" s="109"/>
      <c r="AB513" s="109"/>
      <c r="AC513" s="109"/>
      <c r="AD513" s="109"/>
    </row>
    <row r="514" spans="14:30">
      <c r="N514" s="109"/>
      <c r="Y514" s="109"/>
      <c r="Z514" s="109"/>
      <c r="AA514" s="109"/>
      <c r="AB514" s="109"/>
      <c r="AC514" s="109"/>
      <c r="AD514" s="109"/>
    </row>
    <row r="515" spans="14:30">
      <c r="N515" s="109"/>
      <c r="Y515" s="109"/>
      <c r="Z515" s="109"/>
      <c r="AA515" s="109"/>
      <c r="AB515" s="109"/>
      <c r="AC515" s="109"/>
      <c r="AD515" s="109"/>
    </row>
    <row r="516" spans="14:30">
      <c r="N516" s="109"/>
      <c r="Y516" s="109"/>
      <c r="Z516" s="109"/>
      <c r="AA516" s="109"/>
      <c r="AB516" s="109"/>
      <c r="AC516" s="109"/>
      <c r="AD516" s="109"/>
    </row>
    <row r="517" spans="14:30">
      <c r="N517" s="109"/>
      <c r="Y517" s="109"/>
      <c r="Z517" s="109"/>
      <c r="AA517" s="109"/>
      <c r="AB517" s="109"/>
      <c r="AC517" s="109"/>
      <c r="AD517" s="109"/>
    </row>
    <row r="518" spans="14:30">
      <c r="N518" s="109"/>
      <c r="Y518" s="109"/>
      <c r="Z518" s="109"/>
      <c r="AA518" s="109"/>
      <c r="AB518" s="109"/>
      <c r="AC518" s="109"/>
      <c r="AD518" s="109"/>
    </row>
    <row r="519" spans="14:30">
      <c r="N519" s="109"/>
      <c r="Y519" s="109"/>
      <c r="Z519" s="109"/>
      <c r="AA519" s="109"/>
      <c r="AB519" s="109"/>
      <c r="AC519" s="109"/>
      <c r="AD519" s="109"/>
    </row>
    <row r="520" spans="14:30">
      <c r="N520" s="109"/>
      <c r="Y520" s="109"/>
      <c r="Z520" s="109"/>
      <c r="AA520" s="109"/>
      <c r="AB520" s="109"/>
      <c r="AC520" s="109"/>
      <c r="AD520" s="109"/>
    </row>
    <row r="521" spans="14:30">
      <c r="N521" s="109"/>
      <c r="Y521" s="109"/>
      <c r="Z521" s="109"/>
      <c r="AA521" s="109"/>
      <c r="AB521" s="109"/>
      <c r="AC521" s="109"/>
      <c r="AD521" s="109"/>
    </row>
    <row r="522" spans="14:30">
      <c r="N522" s="109"/>
      <c r="Y522" s="109"/>
      <c r="Z522" s="109"/>
      <c r="AA522" s="109"/>
      <c r="AB522" s="109"/>
      <c r="AC522" s="109"/>
      <c r="AD522" s="109"/>
    </row>
    <row r="523" spans="14:30">
      <c r="N523" s="109"/>
      <c r="Y523" s="109"/>
      <c r="Z523" s="109"/>
      <c r="AA523" s="109"/>
      <c r="AB523" s="109"/>
      <c r="AC523" s="109"/>
      <c r="AD523" s="109"/>
    </row>
    <row r="524" spans="14:30">
      <c r="N524" s="109"/>
      <c r="Y524" s="109"/>
      <c r="Z524" s="109"/>
      <c r="AA524" s="109"/>
      <c r="AB524" s="109"/>
      <c r="AC524" s="109"/>
      <c r="AD524" s="109"/>
    </row>
    <row r="525" spans="14:30">
      <c r="N525" s="109"/>
      <c r="Y525" s="109"/>
      <c r="Z525" s="109"/>
      <c r="AA525" s="109"/>
      <c r="AB525" s="109"/>
      <c r="AC525" s="109"/>
      <c r="AD525" s="109"/>
    </row>
    <row r="526" spans="14:30">
      <c r="N526" s="109"/>
      <c r="Y526" s="109"/>
      <c r="Z526" s="109"/>
      <c r="AA526" s="109"/>
      <c r="AB526" s="109"/>
      <c r="AC526" s="109"/>
      <c r="AD526" s="109"/>
    </row>
    <row r="527" spans="14:30">
      <c r="N527" s="109"/>
      <c r="Y527" s="109"/>
      <c r="Z527" s="109"/>
      <c r="AA527" s="109"/>
      <c r="AB527" s="109"/>
      <c r="AC527" s="109"/>
      <c r="AD527" s="109"/>
    </row>
    <row r="528" spans="14:30">
      <c r="N528" s="109"/>
      <c r="Y528" s="109"/>
      <c r="Z528" s="109"/>
      <c r="AA528" s="109"/>
      <c r="AB528" s="109"/>
      <c r="AC528" s="109"/>
      <c r="AD528" s="109"/>
    </row>
    <row r="529" spans="14:30">
      <c r="N529" s="109"/>
      <c r="Y529" s="109"/>
      <c r="Z529" s="109"/>
      <c r="AA529" s="109"/>
      <c r="AB529" s="109"/>
      <c r="AC529" s="109"/>
      <c r="AD529" s="109"/>
    </row>
    <row r="530" spans="14:30">
      <c r="N530" s="109"/>
      <c r="Y530" s="109"/>
      <c r="Z530" s="109"/>
      <c r="AA530" s="109"/>
      <c r="AB530" s="109"/>
      <c r="AC530" s="109"/>
      <c r="AD530" s="109"/>
    </row>
    <row r="531" spans="14:30">
      <c r="N531" s="109"/>
      <c r="Y531" s="109"/>
      <c r="Z531" s="109"/>
      <c r="AA531" s="109"/>
      <c r="AB531" s="109"/>
      <c r="AC531" s="109"/>
      <c r="AD531" s="109"/>
    </row>
    <row r="532" spans="14:30">
      <c r="N532" s="109"/>
      <c r="Y532" s="109"/>
      <c r="Z532" s="109"/>
      <c r="AA532" s="109"/>
      <c r="AB532" s="109"/>
      <c r="AC532" s="109"/>
      <c r="AD532" s="109"/>
    </row>
    <row r="533" spans="14:30">
      <c r="N533" s="109"/>
      <c r="Y533" s="109"/>
      <c r="Z533" s="109"/>
      <c r="AA533" s="109"/>
      <c r="AB533" s="109"/>
      <c r="AC533" s="109"/>
      <c r="AD533" s="109"/>
    </row>
    <row r="534" spans="14:30">
      <c r="N534" s="109"/>
      <c r="Y534" s="109"/>
      <c r="Z534" s="109"/>
      <c r="AA534" s="109"/>
      <c r="AB534" s="109"/>
      <c r="AC534" s="109"/>
      <c r="AD534" s="109"/>
    </row>
    <row r="535" spans="14:30">
      <c r="N535" s="109"/>
      <c r="Y535" s="109"/>
      <c r="Z535" s="109"/>
      <c r="AA535" s="109"/>
      <c r="AB535" s="109"/>
      <c r="AC535" s="109"/>
      <c r="AD535" s="109"/>
    </row>
    <row r="536" spans="14:30">
      <c r="N536" s="109"/>
      <c r="Y536" s="109"/>
      <c r="Z536" s="109"/>
      <c r="AA536" s="109"/>
      <c r="AB536" s="109"/>
      <c r="AC536" s="109"/>
      <c r="AD536" s="109"/>
    </row>
    <row r="537" spans="14:30">
      <c r="N537" s="109"/>
      <c r="Y537" s="109"/>
      <c r="Z537" s="109"/>
      <c r="AA537" s="109"/>
      <c r="AB537" s="109"/>
      <c r="AC537" s="109"/>
      <c r="AD537" s="109"/>
    </row>
    <row r="538" spans="14:30">
      <c r="N538" s="109"/>
      <c r="Y538" s="109"/>
      <c r="Z538" s="109"/>
      <c r="AA538" s="109"/>
      <c r="AB538" s="109"/>
      <c r="AC538" s="109"/>
      <c r="AD538" s="109"/>
    </row>
    <row r="539" spans="14:30">
      <c r="N539" s="109"/>
      <c r="Y539" s="109"/>
      <c r="Z539" s="109"/>
      <c r="AA539" s="109"/>
      <c r="AB539" s="109"/>
      <c r="AC539" s="109"/>
      <c r="AD539" s="109"/>
    </row>
    <row r="540" spans="14:30">
      <c r="N540" s="109"/>
      <c r="Y540" s="109"/>
      <c r="Z540" s="109"/>
      <c r="AA540" s="109"/>
      <c r="AB540" s="109"/>
      <c r="AC540" s="109"/>
      <c r="AD540" s="109"/>
    </row>
    <row r="541" spans="14:30">
      <c r="N541" s="109"/>
      <c r="Y541" s="109"/>
      <c r="Z541" s="109"/>
      <c r="AA541" s="109"/>
      <c r="AB541" s="109"/>
      <c r="AC541" s="109"/>
      <c r="AD541" s="109"/>
    </row>
    <row r="542" spans="14:30">
      <c r="N542" s="109"/>
      <c r="Y542" s="109"/>
      <c r="Z542" s="109"/>
      <c r="AA542" s="109"/>
      <c r="AB542" s="109"/>
      <c r="AC542" s="109"/>
      <c r="AD542" s="109"/>
    </row>
    <row r="543" spans="14:30">
      <c r="N543" s="109"/>
      <c r="Y543" s="109"/>
      <c r="Z543" s="109"/>
      <c r="AA543" s="109"/>
      <c r="AB543" s="109"/>
      <c r="AC543" s="109"/>
      <c r="AD543" s="109"/>
    </row>
    <row r="544" spans="14:30">
      <c r="N544" s="109"/>
      <c r="Y544" s="109"/>
      <c r="Z544" s="109"/>
      <c r="AA544" s="109"/>
      <c r="AB544" s="109"/>
      <c r="AC544" s="109"/>
      <c r="AD544" s="109"/>
    </row>
    <row r="545" spans="14:30">
      <c r="N545" s="109"/>
      <c r="Y545" s="109"/>
      <c r="Z545" s="109"/>
      <c r="AA545" s="109"/>
      <c r="AB545" s="109"/>
      <c r="AC545" s="109"/>
      <c r="AD545" s="109"/>
    </row>
    <row r="546" spans="14:30">
      <c r="N546" s="109"/>
      <c r="Y546" s="109"/>
      <c r="Z546" s="109"/>
      <c r="AA546" s="109"/>
      <c r="AB546" s="109"/>
      <c r="AC546" s="109"/>
      <c r="AD546" s="109"/>
    </row>
    <row r="547" spans="14:30">
      <c r="N547" s="109"/>
      <c r="Y547" s="109"/>
      <c r="Z547" s="109"/>
      <c r="AA547" s="109"/>
      <c r="AB547" s="109"/>
      <c r="AC547" s="109"/>
      <c r="AD547" s="109"/>
    </row>
    <row r="548" spans="14:30">
      <c r="N548" s="109"/>
      <c r="Y548" s="109"/>
      <c r="Z548" s="109"/>
      <c r="AA548" s="109"/>
      <c r="AB548" s="109"/>
      <c r="AC548" s="109"/>
      <c r="AD548" s="109"/>
    </row>
    <row r="549" spans="14:30">
      <c r="N549" s="109"/>
      <c r="Y549" s="109"/>
      <c r="Z549" s="109"/>
      <c r="AA549" s="109"/>
      <c r="AB549" s="109"/>
      <c r="AC549" s="109"/>
      <c r="AD549" s="109"/>
    </row>
    <row r="550" spans="14:30">
      <c r="N550" s="109"/>
      <c r="Y550" s="109"/>
      <c r="Z550" s="109"/>
      <c r="AA550" s="109"/>
      <c r="AB550" s="109"/>
      <c r="AC550" s="109"/>
      <c r="AD550" s="109"/>
    </row>
    <row r="551" spans="14:30">
      <c r="N551" s="109"/>
      <c r="Y551" s="109"/>
      <c r="Z551" s="109"/>
      <c r="AA551" s="109"/>
      <c r="AB551" s="109"/>
      <c r="AC551" s="109"/>
      <c r="AD551" s="109"/>
    </row>
    <row r="552" spans="14:30">
      <c r="N552" s="109"/>
      <c r="Y552" s="109"/>
      <c r="Z552" s="109"/>
      <c r="AA552" s="109"/>
      <c r="AB552" s="109"/>
      <c r="AC552" s="109"/>
      <c r="AD552" s="109"/>
    </row>
    <row r="553" spans="14:30">
      <c r="N553" s="109"/>
      <c r="Y553" s="109"/>
      <c r="Z553" s="109"/>
      <c r="AA553" s="109"/>
      <c r="AB553" s="109"/>
      <c r="AC553" s="109"/>
      <c r="AD553" s="109"/>
    </row>
    <row r="554" spans="14:30">
      <c r="N554" s="109"/>
      <c r="Y554" s="109"/>
      <c r="Z554" s="109"/>
      <c r="AA554" s="109"/>
      <c r="AB554" s="109"/>
      <c r="AC554" s="109"/>
      <c r="AD554" s="109"/>
    </row>
    <row r="555" spans="14:30">
      <c r="N555" s="109"/>
      <c r="Y555" s="109"/>
      <c r="Z555" s="109"/>
      <c r="AA555" s="109"/>
      <c r="AB555" s="109"/>
      <c r="AC555" s="109"/>
      <c r="AD555" s="109"/>
    </row>
    <row r="556" spans="14:30">
      <c r="N556" s="109"/>
      <c r="Y556" s="109"/>
      <c r="Z556" s="109"/>
      <c r="AA556" s="109"/>
      <c r="AB556" s="109"/>
      <c r="AC556" s="109"/>
      <c r="AD556" s="109"/>
    </row>
    <row r="557" spans="14:30">
      <c r="N557" s="109"/>
      <c r="Y557" s="109"/>
      <c r="Z557" s="109"/>
      <c r="AA557" s="109"/>
      <c r="AB557" s="109"/>
      <c r="AC557" s="109"/>
      <c r="AD557" s="109"/>
    </row>
    <row r="558" spans="14:30">
      <c r="N558" s="109"/>
      <c r="Y558" s="109"/>
      <c r="Z558" s="109"/>
      <c r="AA558" s="109"/>
      <c r="AB558" s="109"/>
      <c r="AC558" s="109"/>
      <c r="AD558" s="109"/>
    </row>
    <row r="559" spans="14:30">
      <c r="N559" s="109"/>
      <c r="Y559" s="109"/>
      <c r="Z559" s="109"/>
      <c r="AA559" s="109"/>
      <c r="AB559" s="109"/>
      <c r="AC559" s="109"/>
      <c r="AD559" s="109"/>
    </row>
    <row r="560" spans="14:30">
      <c r="N560" s="109"/>
      <c r="Y560" s="109"/>
      <c r="Z560" s="109"/>
      <c r="AA560" s="109"/>
      <c r="AB560" s="109"/>
      <c r="AC560" s="109"/>
      <c r="AD560" s="109"/>
    </row>
    <row r="561" spans="14:30">
      <c r="N561" s="109"/>
      <c r="Y561" s="109"/>
      <c r="Z561" s="109"/>
      <c r="AA561" s="109"/>
      <c r="AB561" s="109"/>
      <c r="AC561" s="109"/>
      <c r="AD561" s="109"/>
    </row>
    <row r="562" spans="14:30">
      <c r="N562" s="109"/>
      <c r="Y562" s="109"/>
      <c r="Z562" s="109"/>
      <c r="AA562" s="109"/>
      <c r="AB562" s="109"/>
      <c r="AC562" s="109"/>
      <c r="AD562" s="109"/>
    </row>
    <row r="563" spans="14:30">
      <c r="N563" s="109"/>
      <c r="Y563" s="109"/>
      <c r="Z563" s="109"/>
      <c r="AA563" s="109"/>
      <c r="AB563" s="109"/>
      <c r="AC563" s="109"/>
      <c r="AD563" s="109"/>
    </row>
    <row r="564" spans="14:30">
      <c r="N564" s="109"/>
      <c r="Y564" s="109"/>
      <c r="Z564" s="109"/>
      <c r="AA564" s="109"/>
      <c r="AB564" s="109"/>
      <c r="AC564" s="109"/>
      <c r="AD564" s="109"/>
    </row>
    <row r="565" spans="14:30">
      <c r="N565" s="109"/>
      <c r="Y565" s="109"/>
      <c r="Z565" s="109"/>
      <c r="AA565" s="109"/>
      <c r="AB565" s="109"/>
      <c r="AC565" s="109"/>
      <c r="AD565" s="109"/>
    </row>
    <row r="566" spans="14:30">
      <c r="N566" s="109"/>
      <c r="Y566" s="109"/>
      <c r="Z566" s="109"/>
      <c r="AA566" s="109"/>
      <c r="AB566" s="109"/>
      <c r="AC566" s="109"/>
      <c r="AD566" s="109"/>
    </row>
    <row r="567" spans="14:30">
      <c r="N567" s="109"/>
      <c r="Y567" s="109"/>
      <c r="Z567" s="109"/>
      <c r="AA567" s="109"/>
      <c r="AB567" s="109"/>
      <c r="AC567" s="109"/>
      <c r="AD567" s="109"/>
    </row>
    <row r="568" spans="14:30">
      <c r="N568" s="109"/>
      <c r="Y568" s="109"/>
      <c r="Z568" s="109"/>
      <c r="AA568" s="109"/>
      <c r="AB568" s="109"/>
      <c r="AC568" s="109"/>
      <c r="AD568" s="109"/>
    </row>
    <row r="569" spans="14:30">
      <c r="N569" s="109"/>
      <c r="Y569" s="109"/>
      <c r="Z569" s="109"/>
      <c r="AA569" s="109"/>
      <c r="AB569" s="109"/>
      <c r="AC569" s="109"/>
      <c r="AD569" s="109"/>
    </row>
    <row r="570" spans="14:30">
      <c r="N570" s="109"/>
      <c r="Y570" s="109"/>
      <c r="Z570" s="109"/>
      <c r="AA570" s="109"/>
      <c r="AB570" s="109"/>
      <c r="AC570" s="109"/>
      <c r="AD570" s="109"/>
    </row>
    <row r="571" spans="14:30">
      <c r="N571" s="109"/>
      <c r="Y571" s="109"/>
      <c r="Z571" s="109"/>
      <c r="AA571" s="109"/>
      <c r="AB571" s="109"/>
      <c r="AC571" s="109"/>
      <c r="AD571" s="109"/>
    </row>
    <row r="572" spans="14:30">
      <c r="N572" s="109"/>
      <c r="Y572" s="109"/>
      <c r="Z572" s="109"/>
      <c r="AA572" s="109"/>
      <c r="AB572" s="109"/>
      <c r="AC572" s="109"/>
      <c r="AD572" s="109"/>
    </row>
    <row r="573" spans="14:30">
      <c r="N573" s="109"/>
      <c r="Y573" s="109"/>
      <c r="Z573" s="109"/>
      <c r="AA573" s="109"/>
      <c r="AB573" s="109"/>
      <c r="AC573" s="109"/>
      <c r="AD573" s="109"/>
    </row>
    <row r="574" spans="14:30">
      <c r="N574" s="109"/>
      <c r="Y574" s="109"/>
      <c r="Z574" s="109"/>
      <c r="AA574" s="109"/>
      <c r="AB574" s="109"/>
      <c r="AC574" s="109"/>
      <c r="AD574" s="109"/>
    </row>
    <row r="575" spans="14:30">
      <c r="N575" s="109"/>
      <c r="Y575" s="109"/>
      <c r="Z575" s="109"/>
      <c r="AA575" s="109"/>
      <c r="AB575" s="109"/>
      <c r="AC575" s="109"/>
      <c r="AD575" s="109"/>
    </row>
    <row r="576" spans="14:30">
      <c r="N576" s="109"/>
      <c r="Y576" s="109"/>
      <c r="Z576" s="109"/>
      <c r="AA576" s="109"/>
      <c r="AB576" s="109"/>
      <c r="AC576" s="109"/>
      <c r="AD576" s="109"/>
    </row>
    <row r="577" spans="14:30">
      <c r="N577" s="109"/>
      <c r="Y577" s="109"/>
      <c r="Z577" s="109"/>
      <c r="AA577" s="109"/>
      <c r="AB577" s="109"/>
      <c r="AC577" s="109"/>
      <c r="AD577" s="109"/>
    </row>
    <row r="578" spans="14:30">
      <c r="N578" s="109"/>
      <c r="Y578" s="109"/>
      <c r="Z578" s="109"/>
      <c r="AA578" s="109"/>
      <c r="AB578" s="109"/>
      <c r="AC578" s="109"/>
      <c r="AD578" s="109"/>
    </row>
    <row r="579" spans="14:30">
      <c r="N579" s="109"/>
      <c r="Y579" s="109"/>
      <c r="Z579" s="109"/>
      <c r="AA579" s="109"/>
      <c r="AB579" s="109"/>
      <c r="AC579" s="109"/>
      <c r="AD579" s="109"/>
    </row>
    <row r="580" spans="14:30">
      <c r="N580" s="109"/>
      <c r="Y580" s="109"/>
      <c r="Z580" s="109"/>
      <c r="AA580" s="109"/>
      <c r="AB580" s="109"/>
      <c r="AC580" s="109"/>
      <c r="AD580" s="109"/>
    </row>
    <row r="581" spans="14:30">
      <c r="N581" s="109"/>
      <c r="Y581" s="109"/>
      <c r="Z581" s="109"/>
      <c r="AA581" s="109"/>
      <c r="AB581" s="109"/>
      <c r="AC581" s="109"/>
      <c r="AD581" s="109"/>
    </row>
    <row r="582" spans="14:30">
      <c r="N582" s="109"/>
      <c r="Y582" s="109"/>
      <c r="Z582" s="109"/>
      <c r="AA582" s="109"/>
      <c r="AB582" s="109"/>
      <c r="AC582" s="109"/>
      <c r="AD582" s="109"/>
    </row>
    <row r="583" spans="14:30">
      <c r="N583" s="109"/>
      <c r="Y583" s="109"/>
      <c r="Z583" s="109"/>
      <c r="AA583" s="109"/>
      <c r="AB583" s="109"/>
      <c r="AC583" s="109"/>
      <c r="AD583" s="109"/>
    </row>
    <row r="584" spans="14:30">
      <c r="N584" s="109"/>
      <c r="Y584" s="109"/>
      <c r="Z584" s="109"/>
      <c r="AA584" s="109"/>
      <c r="AB584" s="109"/>
      <c r="AC584" s="109"/>
      <c r="AD584" s="109"/>
    </row>
    <row r="585" spans="14:30">
      <c r="N585" s="109"/>
      <c r="Y585" s="109"/>
      <c r="Z585" s="109"/>
      <c r="AA585" s="109"/>
      <c r="AB585" s="109"/>
      <c r="AC585" s="109"/>
      <c r="AD585" s="109"/>
    </row>
    <row r="586" spans="14:30">
      <c r="N586" s="109"/>
      <c r="Y586" s="109"/>
      <c r="Z586" s="109"/>
      <c r="AA586" s="109"/>
      <c r="AB586" s="109"/>
      <c r="AC586" s="109"/>
      <c r="AD586" s="109"/>
    </row>
    <row r="587" spans="14:30">
      <c r="N587" s="109"/>
      <c r="Y587" s="109"/>
      <c r="Z587" s="109"/>
      <c r="AA587" s="109"/>
      <c r="AB587" s="109"/>
      <c r="AC587" s="109"/>
      <c r="AD587" s="109"/>
    </row>
    <row r="588" spans="14:30">
      <c r="N588" s="109"/>
      <c r="Y588" s="109"/>
      <c r="Z588" s="109"/>
      <c r="AA588" s="109"/>
      <c r="AB588" s="109"/>
      <c r="AC588" s="109"/>
      <c r="AD588" s="109"/>
    </row>
    <row r="589" spans="14:30">
      <c r="N589" s="109"/>
      <c r="Y589" s="109"/>
      <c r="Z589" s="109"/>
      <c r="AA589" s="109"/>
      <c r="AB589" s="109"/>
      <c r="AC589" s="109"/>
      <c r="AD589" s="109"/>
    </row>
    <row r="590" spans="14:30">
      <c r="N590" s="109"/>
      <c r="Y590" s="109"/>
      <c r="Z590" s="109"/>
      <c r="AA590" s="109"/>
      <c r="AB590" s="109"/>
      <c r="AC590" s="109"/>
      <c r="AD590" s="109"/>
    </row>
    <row r="591" spans="14:30">
      <c r="N591" s="109"/>
      <c r="Y591" s="109"/>
      <c r="Z591" s="109"/>
      <c r="AA591" s="109"/>
      <c r="AB591" s="109"/>
      <c r="AC591" s="109"/>
      <c r="AD591" s="109"/>
    </row>
    <row r="592" spans="14:30">
      <c r="N592" s="109"/>
      <c r="Y592" s="109"/>
      <c r="Z592" s="109"/>
      <c r="AA592" s="109"/>
      <c r="AB592" s="109"/>
      <c r="AC592" s="109"/>
      <c r="AD592" s="109"/>
    </row>
    <row r="593" spans="14:30">
      <c r="N593" s="109"/>
      <c r="Y593" s="109"/>
      <c r="Z593" s="109"/>
      <c r="AA593" s="109"/>
      <c r="AB593" s="109"/>
      <c r="AC593" s="109"/>
      <c r="AD593" s="109"/>
    </row>
    <row r="594" spans="14:30">
      <c r="N594" s="109"/>
      <c r="Y594" s="109"/>
      <c r="Z594" s="109"/>
      <c r="AA594" s="109"/>
      <c r="AB594" s="109"/>
      <c r="AC594" s="109"/>
      <c r="AD594" s="109"/>
    </row>
    <row r="595" spans="14:30">
      <c r="N595" s="109"/>
      <c r="Y595" s="109"/>
      <c r="Z595" s="109"/>
      <c r="AA595" s="109"/>
      <c r="AB595" s="109"/>
      <c r="AC595" s="109"/>
      <c r="AD595" s="109"/>
    </row>
    <row r="596" spans="14:30">
      <c r="N596" s="109"/>
      <c r="Y596" s="109"/>
      <c r="Z596" s="109"/>
      <c r="AA596" s="109"/>
      <c r="AB596" s="109"/>
      <c r="AC596" s="109"/>
      <c r="AD596" s="109"/>
    </row>
    <row r="597" spans="14:30">
      <c r="N597" s="109"/>
      <c r="Y597" s="109"/>
      <c r="Z597" s="109"/>
      <c r="AA597" s="109"/>
      <c r="AB597" s="109"/>
      <c r="AC597" s="109"/>
      <c r="AD597" s="109"/>
    </row>
    <row r="598" spans="14:30">
      <c r="N598" s="109"/>
      <c r="Y598" s="109"/>
      <c r="Z598" s="109"/>
      <c r="AA598" s="109"/>
      <c r="AB598" s="109"/>
      <c r="AC598" s="109"/>
      <c r="AD598" s="109"/>
    </row>
    <row r="599" spans="14:30">
      <c r="N599" s="109"/>
      <c r="Y599" s="109"/>
      <c r="Z599" s="109"/>
      <c r="AA599" s="109"/>
      <c r="AB599" s="109"/>
      <c r="AC599" s="109"/>
      <c r="AD599" s="109"/>
    </row>
    <row r="600" spans="14:30">
      <c r="N600" s="109"/>
      <c r="Y600" s="109"/>
      <c r="Z600" s="109"/>
      <c r="AA600" s="109"/>
      <c r="AB600" s="109"/>
      <c r="AC600" s="109"/>
      <c r="AD600" s="109"/>
    </row>
    <row r="601" spans="14:30">
      <c r="N601" s="109"/>
      <c r="Y601" s="109"/>
      <c r="Z601" s="109"/>
      <c r="AA601" s="109"/>
      <c r="AB601" s="109"/>
      <c r="AC601" s="109"/>
      <c r="AD601" s="109"/>
    </row>
    <row r="602" spans="14:30">
      <c r="N602" s="109"/>
      <c r="Y602" s="109"/>
      <c r="Z602" s="109"/>
      <c r="AA602" s="109"/>
      <c r="AB602" s="109"/>
      <c r="AC602" s="109"/>
      <c r="AD602" s="109"/>
    </row>
    <row r="603" spans="14:30">
      <c r="N603" s="109"/>
      <c r="Y603" s="109"/>
      <c r="Z603" s="109"/>
      <c r="AA603" s="109"/>
      <c r="AB603" s="109"/>
      <c r="AC603" s="109"/>
      <c r="AD603" s="109"/>
    </row>
    <row r="604" spans="14:30">
      <c r="N604" s="109"/>
      <c r="Y604" s="109"/>
      <c r="Z604" s="109"/>
      <c r="AA604" s="109"/>
      <c r="AB604" s="109"/>
      <c r="AC604" s="109"/>
      <c r="AD604" s="109"/>
    </row>
    <row r="605" spans="14:30">
      <c r="N605" s="109"/>
      <c r="Y605" s="109"/>
      <c r="Z605" s="109"/>
      <c r="AA605" s="109"/>
      <c r="AB605" s="109"/>
      <c r="AC605" s="109"/>
      <c r="AD605" s="109"/>
    </row>
    <row r="606" spans="14:30">
      <c r="N606" s="109"/>
      <c r="Y606" s="109"/>
      <c r="Z606" s="109"/>
      <c r="AA606" s="109"/>
      <c r="AB606" s="109"/>
      <c r="AC606" s="109"/>
      <c r="AD606" s="109"/>
    </row>
    <row r="607" spans="14:30">
      <c r="N607" s="109"/>
      <c r="Y607" s="109"/>
      <c r="Z607" s="109"/>
      <c r="AA607" s="109"/>
      <c r="AB607" s="109"/>
      <c r="AC607" s="109"/>
      <c r="AD607" s="109"/>
    </row>
    <row r="608" spans="14:30">
      <c r="N608" s="109"/>
      <c r="Y608" s="109"/>
      <c r="Z608" s="109"/>
      <c r="AA608" s="109"/>
      <c r="AB608" s="109"/>
      <c r="AC608" s="109"/>
      <c r="AD608" s="109"/>
    </row>
    <row r="609" spans="14:30">
      <c r="N609" s="109"/>
      <c r="Y609" s="109"/>
      <c r="Z609" s="109"/>
      <c r="AA609" s="109"/>
      <c r="AB609" s="109"/>
      <c r="AC609" s="109"/>
      <c r="AD609" s="109"/>
    </row>
    <row r="610" spans="14:30">
      <c r="N610" s="109"/>
      <c r="Y610" s="109"/>
      <c r="Z610" s="109"/>
      <c r="AA610" s="109"/>
      <c r="AB610" s="109"/>
      <c r="AC610" s="109"/>
      <c r="AD610" s="109"/>
    </row>
    <row r="611" spans="14:30">
      <c r="N611" s="109"/>
      <c r="Y611" s="109"/>
      <c r="Z611" s="109"/>
      <c r="AA611" s="109"/>
      <c r="AB611" s="109"/>
      <c r="AC611" s="109"/>
      <c r="AD611" s="109"/>
    </row>
    <row r="612" spans="14:30">
      <c r="N612" s="109"/>
      <c r="Y612" s="109"/>
      <c r="Z612" s="109"/>
      <c r="AA612" s="109"/>
      <c r="AB612" s="109"/>
      <c r="AC612" s="109"/>
      <c r="AD612" s="109"/>
    </row>
    <row r="613" spans="14:30">
      <c r="N613" s="109"/>
      <c r="Y613" s="109"/>
      <c r="Z613" s="109"/>
      <c r="AA613" s="109"/>
      <c r="AB613" s="109"/>
      <c r="AC613" s="109"/>
      <c r="AD613" s="109"/>
    </row>
    <row r="614" spans="14:30">
      <c r="N614" s="109"/>
      <c r="Y614" s="109"/>
      <c r="Z614" s="109"/>
      <c r="AA614" s="109"/>
      <c r="AB614" s="109"/>
      <c r="AC614" s="109"/>
      <c r="AD614" s="109"/>
    </row>
    <row r="615" spans="14:30">
      <c r="N615" s="109"/>
      <c r="Y615" s="109"/>
      <c r="Z615" s="109"/>
      <c r="AA615" s="109"/>
      <c r="AB615" s="109"/>
      <c r="AC615" s="109"/>
      <c r="AD615" s="109"/>
    </row>
    <row r="616" spans="14:30">
      <c r="N616" s="109"/>
      <c r="Y616" s="109"/>
      <c r="Z616" s="109"/>
      <c r="AA616" s="109"/>
      <c r="AB616" s="109"/>
      <c r="AC616" s="109"/>
      <c r="AD616" s="109"/>
    </row>
    <row r="617" spans="14:30">
      <c r="N617" s="109"/>
      <c r="Y617" s="109"/>
      <c r="Z617" s="109"/>
      <c r="AA617" s="109"/>
      <c r="AB617" s="109"/>
      <c r="AC617" s="109"/>
      <c r="AD617" s="109"/>
    </row>
    <row r="618" spans="14:30">
      <c r="N618" s="109"/>
      <c r="Y618" s="109"/>
      <c r="Z618" s="109"/>
      <c r="AA618" s="109"/>
      <c r="AB618" s="109"/>
      <c r="AC618" s="109"/>
      <c r="AD618" s="109"/>
    </row>
    <row r="619" spans="14:30">
      <c r="N619" s="109"/>
      <c r="Y619" s="109"/>
      <c r="Z619" s="109"/>
      <c r="AA619" s="109"/>
      <c r="AB619" s="109"/>
      <c r="AC619" s="109"/>
      <c r="AD619" s="109"/>
    </row>
    <row r="620" spans="14:30">
      <c r="N620" s="109"/>
      <c r="Y620" s="109"/>
      <c r="Z620" s="109"/>
      <c r="AA620" s="109"/>
      <c r="AB620" s="109"/>
      <c r="AC620" s="109"/>
      <c r="AD620" s="109"/>
    </row>
    <row r="621" spans="14:30">
      <c r="N621" s="109"/>
      <c r="Y621" s="109"/>
      <c r="Z621" s="109"/>
      <c r="AA621" s="109"/>
      <c r="AB621" s="109"/>
      <c r="AC621" s="109"/>
      <c r="AD621" s="109"/>
    </row>
    <row r="622" spans="14:30">
      <c r="N622" s="109"/>
      <c r="Y622" s="109"/>
      <c r="Z622" s="109"/>
      <c r="AA622" s="109"/>
      <c r="AB622" s="109"/>
      <c r="AC622" s="109"/>
      <c r="AD622" s="109"/>
    </row>
    <row r="623" spans="14:30">
      <c r="N623" s="109"/>
      <c r="Y623" s="109"/>
      <c r="Z623" s="109"/>
      <c r="AA623" s="109"/>
      <c r="AB623" s="109"/>
      <c r="AC623" s="109"/>
      <c r="AD623" s="109"/>
    </row>
    <row r="624" spans="14:30">
      <c r="N624" s="109"/>
      <c r="Y624" s="109"/>
      <c r="Z624" s="109"/>
      <c r="AA624" s="109"/>
      <c r="AB624" s="109"/>
      <c r="AC624" s="109"/>
      <c r="AD624" s="109"/>
    </row>
    <row r="625" spans="14:30">
      <c r="N625" s="109"/>
      <c r="Y625" s="109"/>
      <c r="Z625" s="109"/>
      <c r="AA625" s="109"/>
      <c r="AB625" s="109"/>
      <c r="AC625" s="109"/>
      <c r="AD625" s="109"/>
    </row>
    <row r="626" spans="14:30">
      <c r="N626" s="109"/>
      <c r="Y626" s="109"/>
      <c r="Z626" s="109"/>
      <c r="AA626" s="109"/>
      <c r="AB626" s="109"/>
      <c r="AC626" s="109"/>
      <c r="AD626" s="109"/>
    </row>
    <row r="627" spans="14:30">
      <c r="N627" s="109"/>
      <c r="Y627" s="109"/>
      <c r="Z627" s="109"/>
      <c r="AA627" s="109"/>
      <c r="AB627" s="109"/>
      <c r="AC627" s="109"/>
      <c r="AD627" s="109"/>
    </row>
    <row r="628" spans="14:30">
      <c r="N628" s="109"/>
      <c r="Y628" s="109"/>
      <c r="Z628" s="109"/>
      <c r="AA628" s="109"/>
      <c r="AB628" s="109"/>
      <c r="AC628" s="109"/>
      <c r="AD628" s="109"/>
    </row>
    <row r="629" spans="14:30">
      <c r="N629" s="109"/>
      <c r="Y629" s="109"/>
      <c r="Z629" s="109"/>
      <c r="AA629" s="109"/>
      <c r="AB629" s="109"/>
      <c r="AC629" s="109"/>
      <c r="AD629" s="109"/>
    </row>
    <row r="630" spans="14:30">
      <c r="N630" s="109"/>
      <c r="Y630" s="109"/>
      <c r="Z630" s="109"/>
      <c r="AA630" s="109"/>
      <c r="AB630" s="109"/>
      <c r="AC630" s="109"/>
      <c r="AD630" s="109"/>
    </row>
    <row r="631" spans="14:30">
      <c r="N631" s="109"/>
      <c r="Y631" s="109"/>
      <c r="Z631" s="109"/>
      <c r="AA631" s="109"/>
      <c r="AB631" s="109"/>
      <c r="AC631" s="109"/>
      <c r="AD631" s="109"/>
    </row>
    <row r="632" spans="14:30">
      <c r="N632" s="109"/>
      <c r="Y632" s="109"/>
      <c r="Z632" s="109"/>
      <c r="AA632" s="109"/>
      <c r="AB632" s="109"/>
      <c r="AC632" s="109"/>
      <c r="AD632" s="109"/>
    </row>
    <row r="633" spans="14:30">
      <c r="N633" s="109"/>
      <c r="Y633" s="109"/>
      <c r="Z633" s="109"/>
      <c r="AA633" s="109"/>
      <c r="AB633" s="109"/>
      <c r="AC633" s="109"/>
      <c r="AD633" s="109"/>
    </row>
    <row r="634" spans="14:30">
      <c r="N634" s="109"/>
      <c r="Y634" s="109"/>
      <c r="Z634" s="109"/>
      <c r="AA634" s="109"/>
      <c r="AB634" s="109"/>
      <c r="AC634" s="109"/>
      <c r="AD634" s="109"/>
    </row>
    <row r="635" spans="14:30">
      <c r="N635" s="109"/>
      <c r="Y635" s="109"/>
      <c r="Z635" s="109"/>
      <c r="AA635" s="109"/>
      <c r="AB635" s="109"/>
      <c r="AC635" s="109"/>
      <c r="AD635" s="109"/>
    </row>
    <row r="636" spans="14:30">
      <c r="N636" s="109"/>
      <c r="Y636" s="109"/>
      <c r="Z636" s="109"/>
      <c r="AA636" s="109"/>
      <c r="AB636" s="109"/>
      <c r="AC636" s="109"/>
      <c r="AD636" s="109"/>
    </row>
    <row r="637" spans="14:30">
      <c r="N637" s="109"/>
      <c r="Y637" s="109"/>
      <c r="Z637" s="109"/>
      <c r="AA637" s="109"/>
      <c r="AB637" s="109"/>
      <c r="AC637" s="109"/>
      <c r="AD637" s="109"/>
    </row>
    <row r="638" spans="14:30">
      <c r="N638" s="109"/>
      <c r="Y638" s="109"/>
      <c r="Z638" s="109"/>
      <c r="AA638" s="109"/>
      <c r="AB638" s="109"/>
      <c r="AC638" s="109"/>
      <c r="AD638" s="109"/>
    </row>
    <row r="639" spans="14:30">
      <c r="N639" s="109"/>
      <c r="Y639" s="109"/>
      <c r="Z639" s="109"/>
      <c r="AA639" s="109"/>
      <c r="AB639" s="109"/>
      <c r="AC639" s="109"/>
      <c r="AD639" s="109"/>
    </row>
    <row r="640" spans="14:30">
      <c r="N640" s="109"/>
      <c r="Y640" s="109"/>
      <c r="Z640" s="109"/>
      <c r="AA640" s="109"/>
      <c r="AB640" s="109"/>
      <c r="AC640" s="109"/>
      <c r="AD640" s="109"/>
    </row>
    <row r="641" spans="14:30">
      <c r="N641" s="109"/>
      <c r="Y641" s="109"/>
      <c r="Z641" s="109"/>
      <c r="AA641" s="109"/>
      <c r="AB641" s="109"/>
      <c r="AC641" s="109"/>
      <c r="AD641" s="109"/>
    </row>
    <row r="642" spans="14:30">
      <c r="N642" s="109"/>
      <c r="Y642" s="109"/>
      <c r="Z642" s="109"/>
      <c r="AA642" s="109"/>
      <c r="AB642" s="109"/>
      <c r="AC642" s="109"/>
      <c r="AD642" s="109"/>
    </row>
    <row r="643" spans="14:30">
      <c r="N643" s="109"/>
      <c r="Y643" s="109"/>
      <c r="Z643" s="109"/>
      <c r="AA643" s="109"/>
      <c r="AB643" s="109"/>
      <c r="AC643" s="109"/>
      <c r="AD643" s="109"/>
    </row>
    <row r="644" spans="14:30">
      <c r="N644" s="109"/>
      <c r="Y644" s="109"/>
      <c r="Z644" s="109"/>
      <c r="AA644" s="109"/>
      <c r="AB644" s="109"/>
      <c r="AC644" s="109"/>
      <c r="AD644" s="109"/>
    </row>
    <row r="645" spans="14:30">
      <c r="N645" s="109"/>
      <c r="Y645" s="109"/>
      <c r="Z645" s="109"/>
      <c r="AA645" s="109"/>
      <c r="AB645" s="109"/>
      <c r="AC645" s="109"/>
      <c r="AD645" s="109"/>
    </row>
    <row r="646" spans="14:30">
      <c r="N646" s="109"/>
      <c r="Y646" s="109"/>
      <c r="Z646" s="109"/>
      <c r="AA646" s="109"/>
      <c r="AB646" s="109"/>
      <c r="AC646" s="109"/>
      <c r="AD646" s="109"/>
    </row>
    <row r="647" spans="14:30">
      <c r="N647" s="109"/>
      <c r="Y647" s="109"/>
      <c r="Z647" s="109"/>
      <c r="AA647" s="109"/>
      <c r="AB647" s="109"/>
      <c r="AC647" s="109"/>
      <c r="AD647" s="109"/>
    </row>
    <row r="648" spans="14:30">
      <c r="N648" s="109"/>
      <c r="Y648" s="109"/>
      <c r="Z648" s="109"/>
      <c r="AA648" s="109"/>
      <c r="AB648" s="109"/>
      <c r="AC648" s="109"/>
      <c r="AD648" s="109"/>
    </row>
    <row r="649" spans="14:30">
      <c r="N649" s="109"/>
      <c r="Y649" s="109"/>
      <c r="Z649" s="109"/>
      <c r="AA649" s="109"/>
      <c r="AB649" s="109"/>
      <c r="AC649" s="109"/>
      <c r="AD649" s="109"/>
    </row>
    <row r="650" spans="14:30">
      <c r="N650" s="109"/>
      <c r="Y650" s="109"/>
      <c r="Z650" s="109"/>
      <c r="AA650" s="109"/>
      <c r="AB650" s="109"/>
      <c r="AC650" s="109"/>
      <c r="AD650" s="109"/>
    </row>
    <row r="651" spans="14:30">
      <c r="N651" s="109"/>
      <c r="Y651" s="109"/>
      <c r="Z651" s="109"/>
      <c r="AA651" s="109"/>
      <c r="AB651" s="109"/>
      <c r="AC651" s="109"/>
      <c r="AD651" s="109"/>
    </row>
    <row r="652" spans="14:30">
      <c r="N652" s="109"/>
      <c r="Y652" s="109"/>
      <c r="Z652" s="109"/>
      <c r="AA652" s="109"/>
      <c r="AB652" s="109"/>
      <c r="AC652" s="109"/>
      <c r="AD652" s="109"/>
    </row>
    <row r="653" spans="14:30">
      <c r="N653" s="109"/>
      <c r="Y653" s="109"/>
      <c r="Z653" s="109"/>
      <c r="AA653" s="109"/>
      <c r="AB653" s="109"/>
      <c r="AC653" s="109"/>
      <c r="AD653" s="109"/>
    </row>
    <row r="654" spans="14:30">
      <c r="N654" s="109"/>
      <c r="Y654" s="109"/>
      <c r="Z654" s="109"/>
      <c r="AA654" s="109"/>
      <c r="AB654" s="109"/>
      <c r="AC654" s="109"/>
      <c r="AD654" s="109"/>
    </row>
    <row r="655" spans="14:30">
      <c r="N655" s="109"/>
      <c r="Y655" s="109"/>
      <c r="Z655" s="109"/>
      <c r="AA655" s="109"/>
      <c r="AB655" s="109"/>
      <c r="AC655" s="109"/>
      <c r="AD655" s="109"/>
    </row>
    <row r="656" spans="14:30">
      <c r="N656" s="109"/>
      <c r="Y656" s="109"/>
      <c r="Z656" s="109"/>
      <c r="AA656" s="109"/>
      <c r="AB656" s="109"/>
      <c r="AC656" s="109"/>
      <c r="AD656" s="109"/>
    </row>
    <row r="657" spans="14:30">
      <c r="N657" s="109"/>
      <c r="Y657" s="109"/>
      <c r="Z657" s="109"/>
      <c r="AA657" s="109"/>
      <c r="AB657" s="109"/>
      <c r="AC657" s="109"/>
      <c r="AD657" s="109"/>
    </row>
    <row r="658" spans="14:30">
      <c r="N658" s="109"/>
      <c r="Y658" s="109"/>
      <c r="Z658" s="109"/>
      <c r="AA658" s="109"/>
      <c r="AB658" s="109"/>
      <c r="AC658" s="109"/>
      <c r="AD658" s="109"/>
    </row>
    <row r="659" spans="14:30">
      <c r="N659" s="109"/>
      <c r="Y659" s="109"/>
      <c r="Z659" s="109"/>
      <c r="AA659" s="109"/>
      <c r="AB659" s="109"/>
      <c r="AC659" s="109"/>
      <c r="AD659" s="109"/>
    </row>
    <row r="660" spans="14:30">
      <c r="N660" s="109"/>
      <c r="Y660" s="109"/>
      <c r="Z660" s="109"/>
      <c r="AA660" s="109"/>
      <c r="AB660" s="109"/>
      <c r="AC660" s="109"/>
      <c r="AD660" s="109"/>
    </row>
    <row r="661" spans="14:30">
      <c r="N661" s="109"/>
      <c r="Y661" s="109"/>
      <c r="Z661" s="109"/>
      <c r="AA661" s="109"/>
      <c r="AB661" s="109"/>
      <c r="AC661" s="109"/>
      <c r="AD661" s="109"/>
    </row>
    <row r="662" spans="14:30">
      <c r="N662" s="109"/>
      <c r="Y662" s="109"/>
      <c r="Z662" s="109"/>
      <c r="AA662" s="109"/>
      <c r="AB662" s="109"/>
      <c r="AC662" s="109"/>
      <c r="AD662" s="109"/>
    </row>
    <row r="663" spans="14:30">
      <c r="N663" s="109"/>
      <c r="Y663" s="109"/>
      <c r="Z663" s="109"/>
      <c r="AA663" s="109"/>
      <c r="AB663" s="109"/>
      <c r="AC663" s="109"/>
      <c r="AD663" s="109"/>
    </row>
    <row r="664" spans="14:30">
      <c r="N664" s="109"/>
      <c r="Y664" s="109"/>
      <c r="Z664" s="109"/>
      <c r="AA664" s="109"/>
      <c r="AB664" s="109"/>
      <c r="AC664" s="109"/>
      <c r="AD664" s="109"/>
    </row>
    <row r="665" spans="14:30">
      <c r="N665" s="109"/>
      <c r="Y665" s="109"/>
      <c r="Z665" s="109"/>
      <c r="AA665" s="109"/>
      <c r="AB665" s="109"/>
      <c r="AC665" s="109"/>
      <c r="AD665" s="109"/>
    </row>
    <row r="666" spans="14:30">
      <c r="N666" s="109"/>
      <c r="Y666" s="109"/>
      <c r="Z666" s="109"/>
      <c r="AA666" s="109"/>
      <c r="AB666" s="109"/>
      <c r="AC666" s="109"/>
      <c r="AD666" s="109"/>
    </row>
    <row r="667" spans="14:30">
      <c r="N667" s="109"/>
      <c r="Y667" s="109"/>
      <c r="Z667" s="109"/>
      <c r="AA667" s="109"/>
      <c r="AB667" s="109"/>
      <c r="AC667" s="109"/>
      <c r="AD667" s="109"/>
    </row>
    <row r="668" spans="14:30">
      <c r="N668" s="109"/>
      <c r="Y668" s="109"/>
      <c r="Z668" s="109"/>
      <c r="AA668" s="109"/>
      <c r="AB668" s="109"/>
      <c r="AC668" s="109"/>
      <c r="AD668" s="109"/>
    </row>
    <row r="669" spans="14:30">
      <c r="N669" s="109"/>
      <c r="Y669" s="109"/>
      <c r="Z669" s="109"/>
      <c r="AA669" s="109"/>
      <c r="AB669" s="109"/>
      <c r="AC669" s="109"/>
      <c r="AD669" s="109"/>
    </row>
    <row r="670" spans="14:30">
      <c r="N670" s="109"/>
      <c r="Y670" s="109"/>
      <c r="Z670" s="109"/>
      <c r="AA670" s="109"/>
      <c r="AB670" s="109"/>
      <c r="AC670" s="109"/>
      <c r="AD670" s="109"/>
    </row>
    <row r="671" spans="14:30">
      <c r="N671" s="109"/>
      <c r="Y671" s="109"/>
      <c r="Z671" s="109"/>
      <c r="AA671" s="109"/>
      <c r="AB671" s="109"/>
      <c r="AC671" s="109"/>
      <c r="AD671" s="109"/>
    </row>
    <row r="672" spans="14:30">
      <c r="N672" s="109"/>
      <c r="Y672" s="109"/>
      <c r="Z672" s="109"/>
      <c r="AA672" s="109"/>
      <c r="AB672" s="109"/>
      <c r="AC672" s="109"/>
      <c r="AD672" s="109"/>
    </row>
    <row r="673" spans="14:30">
      <c r="N673" s="109"/>
      <c r="Y673" s="109"/>
      <c r="Z673" s="109"/>
      <c r="AA673" s="109"/>
      <c r="AB673" s="109"/>
      <c r="AC673" s="109"/>
      <c r="AD673" s="109"/>
    </row>
    <row r="674" spans="14:30">
      <c r="N674" s="109"/>
      <c r="Y674" s="109"/>
      <c r="Z674" s="109"/>
      <c r="AA674" s="109"/>
      <c r="AB674" s="109"/>
      <c r="AC674" s="109"/>
      <c r="AD674" s="109"/>
    </row>
    <row r="675" spans="14:30">
      <c r="N675" s="109"/>
      <c r="Y675" s="109"/>
      <c r="Z675" s="109"/>
      <c r="AA675" s="109"/>
      <c r="AB675" s="109"/>
      <c r="AC675" s="109"/>
      <c r="AD675" s="109"/>
    </row>
    <row r="676" spans="14:30">
      <c r="N676" s="109"/>
      <c r="Y676" s="109"/>
      <c r="Z676" s="109"/>
      <c r="AA676" s="109"/>
      <c r="AB676" s="109"/>
      <c r="AC676" s="109"/>
      <c r="AD676" s="109"/>
    </row>
    <row r="677" spans="14:30">
      <c r="N677" s="109"/>
      <c r="Y677" s="109"/>
      <c r="Z677" s="109"/>
      <c r="AA677" s="109"/>
      <c r="AB677" s="109"/>
      <c r="AC677" s="109"/>
      <c r="AD677" s="109"/>
    </row>
    <row r="678" spans="14:30">
      <c r="N678" s="109"/>
      <c r="Y678" s="109"/>
      <c r="Z678" s="109"/>
      <c r="AA678" s="109"/>
      <c r="AB678" s="109"/>
      <c r="AC678" s="109"/>
      <c r="AD678" s="109"/>
    </row>
    <row r="679" spans="14:30">
      <c r="N679" s="109"/>
      <c r="Y679" s="109"/>
      <c r="Z679" s="109"/>
      <c r="AA679" s="109"/>
      <c r="AB679" s="109"/>
      <c r="AC679" s="109"/>
      <c r="AD679" s="109"/>
    </row>
    <row r="680" spans="14:30">
      <c r="N680" s="109"/>
      <c r="Y680" s="109"/>
      <c r="Z680" s="109"/>
      <c r="AA680" s="109"/>
      <c r="AB680" s="109"/>
      <c r="AC680" s="109"/>
      <c r="AD680" s="109"/>
    </row>
    <row r="681" spans="14:30">
      <c r="N681" s="109"/>
      <c r="Y681" s="109"/>
      <c r="Z681" s="109"/>
      <c r="AA681" s="109"/>
      <c r="AB681" s="109"/>
      <c r="AC681" s="109"/>
      <c r="AD681" s="109"/>
    </row>
    <row r="682" spans="14:30">
      <c r="N682" s="109"/>
      <c r="Y682" s="109"/>
      <c r="Z682" s="109"/>
      <c r="AA682" s="109"/>
      <c r="AB682" s="109"/>
      <c r="AC682" s="109"/>
      <c r="AD682" s="109"/>
    </row>
    <row r="683" spans="14:30">
      <c r="N683" s="109"/>
      <c r="Y683" s="109"/>
      <c r="Z683" s="109"/>
      <c r="AA683" s="109"/>
      <c r="AB683" s="109"/>
      <c r="AC683" s="109"/>
      <c r="AD683" s="109"/>
    </row>
    <row r="684" spans="14:30">
      <c r="N684" s="109"/>
      <c r="Y684" s="109"/>
      <c r="Z684" s="109"/>
      <c r="AA684" s="109"/>
      <c r="AB684" s="109"/>
      <c r="AC684" s="109"/>
      <c r="AD684" s="109"/>
    </row>
    <row r="685" spans="14:30">
      <c r="N685" s="109"/>
      <c r="Y685" s="109"/>
      <c r="Z685" s="109"/>
      <c r="AA685" s="109"/>
      <c r="AB685" s="109"/>
      <c r="AC685" s="109"/>
      <c r="AD685" s="109"/>
    </row>
    <row r="686" spans="14:30">
      <c r="N686" s="109"/>
      <c r="Y686" s="109"/>
      <c r="Z686" s="109"/>
      <c r="AA686" s="109"/>
      <c r="AB686" s="109"/>
      <c r="AC686" s="109"/>
      <c r="AD686" s="109"/>
    </row>
    <row r="687" spans="14:30">
      <c r="N687" s="109"/>
      <c r="Y687" s="109"/>
      <c r="Z687" s="109"/>
      <c r="AA687" s="109"/>
      <c r="AB687" s="109"/>
      <c r="AC687" s="109"/>
      <c r="AD687" s="109"/>
    </row>
    <row r="688" spans="14:30">
      <c r="N688" s="109"/>
      <c r="Y688" s="109"/>
      <c r="Z688" s="109"/>
      <c r="AA688" s="109"/>
      <c r="AB688" s="109"/>
      <c r="AC688" s="109"/>
      <c r="AD688" s="109"/>
    </row>
    <row r="689" spans="14:30">
      <c r="N689" s="109"/>
      <c r="Y689" s="109"/>
      <c r="Z689" s="109"/>
      <c r="AA689" s="109"/>
      <c r="AB689" s="109"/>
      <c r="AC689" s="109"/>
      <c r="AD689" s="109"/>
    </row>
    <row r="690" spans="14:30">
      <c r="N690" s="109"/>
      <c r="Y690" s="109"/>
      <c r="Z690" s="109"/>
      <c r="AA690" s="109"/>
      <c r="AB690" s="109"/>
      <c r="AC690" s="109"/>
      <c r="AD690" s="109"/>
    </row>
    <row r="691" spans="14:30">
      <c r="N691" s="109"/>
      <c r="Y691" s="109"/>
      <c r="Z691" s="109"/>
      <c r="AA691" s="109"/>
      <c r="AB691" s="109"/>
      <c r="AC691" s="109"/>
      <c r="AD691" s="109"/>
    </row>
    <row r="692" spans="14:30">
      <c r="N692" s="109"/>
      <c r="Y692" s="109"/>
      <c r="Z692" s="109"/>
      <c r="AA692" s="109"/>
      <c r="AB692" s="109"/>
      <c r="AC692" s="109"/>
      <c r="AD692" s="109"/>
    </row>
    <row r="693" spans="14:30">
      <c r="N693" s="109"/>
      <c r="Y693" s="109"/>
      <c r="Z693" s="109"/>
      <c r="AA693" s="109"/>
      <c r="AB693" s="109"/>
      <c r="AC693" s="109"/>
      <c r="AD693" s="109"/>
    </row>
    <row r="694" spans="14:30">
      <c r="N694" s="109"/>
      <c r="Y694" s="109"/>
      <c r="Z694" s="109"/>
      <c r="AA694" s="109"/>
      <c r="AB694" s="109"/>
      <c r="AC694" s="109"/>
      <c r="AD694" s="109"/>
    </row>
    <row r="695" spans="14:30">
      <c r="N695" s="109"/>
      <c r="Y695" s="109"/>
      <c r="Z695" s="109"/>
      <c r="AA695" s="109"/>
      <c r="AB695" s="109"/>
      <c r="AC695" s="109"/>
      <c r="AD695" s="109"/>
    </row>
    <row r="696" spans="14:30">
      <c r="N696" s="109"/>
      <c r="Y696" s="109"/>
      <c r="Z696" s="109"/>
      <c r="AA696" s="109"/>
      <c r="AB696" s="109"/>
      <c r="AC696" s="109"/>
      <c r="AD696" s="109"/>
    </row>
    <row r="697" spans="14:30">
      <c r="N697" s="109"/>
      <c r="Y697" s="109"/>
      <c r="Z697" s="109"/>
      <c r="AA697" s="109"/>
      <c r="AB697" s="109"/>
      <c r="AC697" s="109"/>
      <c r="AD697" s="109"/>
    </row>
    <row r="698" spans="14:30">
      <c r="N698" s="109"/>
      <c r="Y698" s="109"/>
      <c r="Z698" s="109"/>
      <c r="AA698" s="109"/>
      <c r="AB698" s="109"/>
      <c r="AC698" s="109"/>
      <c r="AD698" s="109"/>
    </row>
    <row r="699" spans="14:30">
      <c r="N699" s="109"/>
      <c r="Y699" s="109"/>
      <c r="Z699" s="109"/>
      <c r="AA699" s="109"/>
      <c r="AB699" s="109"/>
      <c r="AC699" s="109"/>
      <c r="AD699" s="109"/>
    </row>
    <row r="700" spans="14:30">
      <c r="N700" s="109"/>
      <c r="Y700" s="109"/>
      <c r="Z700" s="109"/>
      <c r="AA700" s="109"/>
      <c r="AB700" s="109"/>
      <c r="AC700" s="109"/>
      <c r="AD700" s="109"/>
    </row>
    <row r="701" spans="14:30">
      <c r="N701" s="109"/>
      <c r="Y701" s="109"/>
      <c r="Z701" s="109"/>
      <c r="AA701" s="109"/>
      <c r="AB701" s="109"/>
      <c r="AC701" s="109"/>
      <c r="AD701" s="109"/>
    </row>
    <row r="702" spans="14:30">
      <c r="N702" s="109"/>
      <c r="Y702" s="109"/>
      <c r="Z702" s="109"/>
      <c r="AA702" s="109"/>
      <c r="AB702" s="109"/>
      <c r="AC702" s="109"/>
      <c r="AD702" s="109"/>
    </row>
    <row r="703" spans="14:30">
      <c r="N703" s="109"/>
      <c r="Y703" s="109"/>
      <c r="Z703" s="109"/>
      <c r="AA703" s="109"/>
      <c r="AB703" s="109"/>
      <c r="AC703" s="109"/>
      <c r="AD703" s="109"/>
    </row>
    <row r="704" spans="14:30">
      <c r="N704" s="109"/>
      <c r="Y704" s="109"/>
      <c r="Z704" s="109"/>
      <c r="AA704" s="109"/>
      <c r="AB704" s="109"/>
      <c r="AC704" s="109"/>
      <c r="AD704" s="109"/>
    </row>
    <row r="705" spans="14:30">
      <c r="N705" s="109"/>
      <c r="Y705" s="109"/>
      <c r="Z705" s="109"/>
      <c r="AA705" s="109"/>
      <c r="AB705" s="109"/>
      <c r="AC705" s="109"/>
      <c r="AD705" s="109"/>
    </row>
    <row r="706" spans="14:30">
      <c r="N706" s="109"/>
      <c r="Y706" s="109"/>
      <c r="Z706" s="109"/>
      <c r="AA706" s="109"/>
      <c r="AB706" s="109"/>
      <c r="AC706" s="109"/>
      <c r="AD706" s="109"/>
    </row>
    <row r="707" spans="14:30">
      <c r="N707" s="109"/>
      <c r="Y707" s="109"/>
      <c r="Z707" s="109"/>
      <c r="AA707" s="109"/>
      <c r="AB707" s="109"/>
      <c r="AC707" s="109"/>
      <c r="AD707" s="109"/>
    </row>
    <row r="708" spans="14:30">
      <c r="N708" s="109"/>
      <c r="Y708" s="109"/>
      <c r="Z708" s="109"/>
      <c r="AA708" s="109"/>
      <c r="AB708" s="109"/>
      <c r="AC708" s="109"/>
      <c r="AD708" s="109"/>
    </row>
    <row r="709" spans="14:30">
      <c r="N709" s="109"/>
      <c r="Y709" s="109"/>
      <c r="Z709" s="109"/>
      <c r="AA709" s="109"/>
      <c r="AB709" s="109"/>
      <c r="AC709" s="109"/>
      <c r="AD709" s="109"/>
    </row>
    <row r="710" spans="14:30">
      <c r="N710" s="109"/>
      <c r="Y710" s="109"/>
      <c r="Z710" s="109"/>
      <c r="AA710" s="109"/>
      <c r="AB710" s="109"/>
      <c r="AC710" s="109"/>
      <c r="AD710" s="109"/>
    </row>
    <row r="711" spans="14:30">
      <c r="N711" s="109"/>
      <c r="Y711" s="109"/>
      <c r="Z711" s="109"/>
      <c r="AA711" s="109"/>
      <c r="AB711" s="109"/>
      <c r="AC711" s="109"/>
      <c r="AD711" s="109"/>
    </row>
    <row r="712" spans="14:30">
      <c r="N712" s="109"/>
      <c r="Y712" s="109"/>
      <c r="Z712" s="109"/>
      <c r="AA712" s="109"/>
      <c r="AB712" s="109"/>
      <c r="AC712" s="109"/>
      <c r="AD712" s="109"/>
    </row>
    <row r="713" spans="14:30">
      <c r="N713" s="109"/>
      <c r="Y713" s="109"/>
      <c r="Z713" s="109"/>
      <c r="AA713" s="109"/>
      <c r="AB713" s="109"/>
      <c r="AC713" s="109"/>
      <c r="AD713" s="109"/>
    </row>
    <row r="714" spans="14:30">
      <c r="N714" s="109"/>
      <c r="Y714" s="109"/>
      <c r="Z714" s="109"/>
      <c r="AA714" s="109"/>
      <c r="AB714" s="109"/>
      <c r="AC714" s="109"/>
      <c r="AD714" s="109"/>
    </row>
    <row r="715" spans="14:30">
      <c r="N715" s="109"/>
      <c r="Y715" s="109"/>
      <c r="Z715" s="109"/>
      <c r="AA715" s="109"/>
      <c r="AB715" s="109"/>
      <c r="AC715" s="109"/>
      <c r="AD715" s="109"/>
    </row>
    <row r="716" spans="14:30">
      <c r="N716" s="109"/>
      <c r="Y716" s="109"/>
      <c r="Z716" s="109"/>
      <c r="AA716" s="109"/>
      <c r="AB716" s="109"/>
      <c r="AC716" s="109"/>
      <c r="AD716" s="109"/>
    </row>
    <row r="717" spans="14:30">
      <c r="N717" s="109"/>
      <c r="Y717" s="109"/>
      <c r="Z717" s="109"/>
      <c r="AA717" s="109"/>
      <c r="AB717" s="109"/>
      <c r="AC717" s="109"/>
      <c r="AD717" s="109"/>
    </row>
    <row r="718" spans="14:30">
      <c r="N718" s="109"/>
      <c r="Y718" s="109"/>
      <c r="Z718" s="109"/>
      <c r="AA718" s="109"/>
      <c r="AB718" s="109"/>
      <c r="AC718" s="109"/>
      <c r="AD718" s="109"/>
    </row>
    <row r="719" spans="14:30">
      <c r="N719" s="109"/>
      <c r="Y719" s="109"/>
      <c r="Z719" s="109"/>
      <c r="AA719" s="109"/>
      <c r="AB719" s="109"/>
      <c r="AC719" s="109"/>
      <c r="AD719" s="109"/>
    </row>
    <row r="720" spans="14:30">
      <c r="N720" s="109"/>
      <c r="Y720" s="109"/>
      <c r="Z720" s="109"/>
      <c r="AA720" s="109"/>
      <c r="AB720" s="109"/>
      <c r="AC720" s="109"/>
      <c r="AD720" s="109"/>
    </row>
    <row r="721" spans="14:30">
      <c r="N721" s="109"/>
      <c r="Y721" s="109"/>
      <c r="Z721" s="109"/>
      <c r="AA721" s="109"/>
      <c r="AB721" s="109"/>
      <c r="AC721" s="109"/>
      <c r="AD721" s="109"/>
    </row>
    <row r="722" spans="14:30">
      <c r="N722" s="109"/>
      <c r="Y722" s="109"/>
      <c r="Z722" s="109"/>
      <c r="AA722" s="109"/>
      <c r="AB722" s="109"/>
      <c r="AC722" s="109"/>
      <c r="AD722" s="109"/>
    </row>
    <row r="723" spans="14:30">
      <c r="N723" s="109"/>
      <c r="Y723" s="109"/>
      <c r="Z723" s="109"/>
      <c r="AA723" s="109"/>
      <c r="AB723" s="109"/>
      <c r="AC723" s="109"/>
      <c r="AD723" s="109"/>
    </row>
    <row r="724" spans="14:30">
      <c r="N724" s="109"/>
      <c r="Y724" s="109"/>
      <c r="Z724" s="109"/>
      <c r="AA724" s="109"/>
      <c r="AB724" s="109"/>
      <c r="AC724" s="109"/>
      <c r="AD724" s="109"/>
    </row>
    <row r="725" spans="14:30">
      <c r="N725" s="109"/>
      <c r="Y725" s="109"/>
      <c r="Z725" s="109"/>
      <c r="AA725" s="109"/>
      <c r="AB725" s="109"/>
      <c r="AC725" s="109"/>
      <c r="AD725" s="109"/>
    </row>
    <row r="726" spans="14:30">
      <c r="N726" s="109"/>
      <c r="Y726" s="109"/>
      <c r="Z726" s="109"/>
      <c r="AA726" s="109"/>
      <c r="AB726" s="109"/>
      <c r="AC726" s="109"/>
      <c r="AD726" s="109"/>
    </row>
    <row r="727" spans="14:30">
      <c r="N727" s="109"/>
      <c r="Y727" s="109"/>
      <c r="Z727" s="109"/>
      <c r="AA727" s="109"/>
      <c r="AB727" s="109"/>
      <c r="AC727" s="109"/>
      <c r="AD727" s="109"/>
    </row>
    <row r="728" spans="14:30">
      <c r="N728" s="109"/>
      <c r="Y728" s="109"/>
      <c r="Z728" s="109"/>
      <c r="AA728" s="109"/>
      <c r="AB728" s="109"/>
      <c r="AC728" s="109"/>
      <c r="AD728" s="109"/>
    </row>
    <row r="729" spans="14:30">
      <c r="N729" s="109"/>
      <c r="Y729" s="109"/>
      <c r="Z729" s="109"/>
      <c r="AA729" s="109"/>
      <c r="AB729" s="109"/>
      <c r="AC729" s="109"/>
      <c r="AD729" s="109"/>
    </row>
    <row r="730" spans="14:30">
      <c r="N730" s="109"/>
      <c r="Y730" s="109"/>
      <c r="Z730" s="109"/>
      <c r="AA730" s="109"/>
      <c r="AB730" s="109"/>
      <c r="AC730" s="109"/>
      <c r="AD730" s="109"/>
    </row>
    <row r="731" spans="14:30">
      <c r="N731" s="109"/>
      <c r="Y731" s="109"/>
      <c r="Z731" s="109"/>
      <c r="AA731" s="109"/>
      <c r="AB731" s="109"/>
      <c r="AC731" s="109"/>
      <c r="AD731" s="109"/>
    </row>
    <row r="732" spans="14:30">
      <c r="N732" s="109"/>
      <c r="Y732" s="109"/>
      <c r="Z732" s="109"/>
      <c r="AA732" s="109"/>
      <c r="AB732" s="109"/>
      <c r="AC732" s="109"/>
      <c r="AD732" s="109"/>
    </row>
    <row r="733" spans="14:30">
      <c r="N733" s="109"/>
      <c r="Y733" s="109"/>
      <c r="Z733" s="109"/>
      <c r="AA733" s="109"/>
      <c r="AB733" s="109"/>
      <c r="AC733" s="109"/>
      <c r="AD733" s="109"/>
    </row>
    <row r="734" spans="14:30">
      <c r="N734" s="109"/>
      <c r="Y734" s="109"/>
      <c r="Z734" s="109"/>
      <c r="AA734" s="109"/>
      <c r="AB734" s="109"/>
      <c r="AC734" s="109"/>
      <c r="AD734" s="109"/>
    </row>
    <row r="735" spans="14:30">
      <c r="N735" s="109"/>
      <c r="Y735" s="109"/>
      <c r="Z735" s="109"/>
      <c r="AA735" s="109"/>
      <c r="AB735" s="109"/>
      <c r="AC735" s="109"/>
      <c r="AD735" s="109"/>
    </row>
    <row r="736" spans="14:30">
      <c r="N736" s="109"/>
      <c r="Y736" s="109"/>
      <c r="Z736" s="109"/>
      <c r="AA736" s="109"/>
      <c r="AB736" s="109"/>
      <c r="AC736" s="109"/>
      <c r="AD736" s="109"/>
    </row>
    <row r="737" spans="14:30">
      <c r="N737" s="109"/>
      <c r="Y737" s="109"/>
      <c r="Z737" s="109"/>
      <c r="AA737" s="109"/>
      <c r="AB737" s="109"/>
      <c r="AC737" s="109"/>
      <c r="AD737" s="109"/>
    </row>
    <row r="738" spans="14:30">
      <c r="N738" s="109"/>
      <c r="Y738" s="109"/>
      <c r="Z738" s="109"/>
      <c r="AA738" s="109"/>
      <c r="AB738" s="109"/>
      <c r="AC738" s="109"/>
      <c r="AD738" s="109"/>
    </row>
    <row r="739" spans="14:30">
      <c r="N739" s="109"/>
      <c r="Y739" s="109"/>
      <c r="Z739" s="109"/>
      <c r="AA739" s="109"/>
      <c r="AB739" s="109"/>
      <c r="AC739" s="109"/>
      <c r="AD739" s="109"/>
    </row>
    <row r="740" spans="14:30">
      <c r="N740" s="109"/>
      <c r="Y740" s="109"/>
      <c r="Z740" s="109"/>
      <c r="AA740" s="109"/>
      <c r="AB740" s="109"/>
      <c r="AC740" s="109"/>
      <c r="AD740" s="109"/>
    </row>
    <row r="741" spans="14:30">
      <c r="N741" s="109"/>
      <c r="Y741" s="109"/>
      <c r="Z741" s="109"/>
      <c r="AA741" s="109"/>
      <c r="AB741" s="109"/>
      <c r="AC741" s="109"/>
      <c r="AD741" s="109"/>
    </row>
    <row r="742" spans="14:30">
      <c r="N742" s="109"/>
      <c r="Y742" s="109"/>
      <c r="Z742" s="109"/>
      <c r="AA742" s="109"/>
      <c r="AB742" s="109"/>
      <c r="AC742" s="109"/>
      <c r="AD742" s="109"/>
    </row>
    <row r="743" spans="14:30">
      <c r="N743" s="109"/>
      <c r="Y743" s="109"/>
      <c r="Z743" s="109"/>
      <c r="AA743" s="109"/>
      <c r="AB743" s="109"/>
      <c r="AC743" s="109"/>
      <c r="AD743" s="109"/>
    </row>
    <row r="744" spans="14:30">
      <c r="N744" s="109"/>
      <c r="Y744" s="109"/>
      <c r="Z744" s="109"/>
      <c r="AA744" s="109"/>
      <c r="AB744" s="109"/>
      <c r="AC744" s="109"/>
      <c r="AD744" s="109"/>
    </row>
    <row r="745" spans="14:30">
      <c r="N745" s="109"/>
      <c r="Y745" s="109"/>
      <c r="Z745" s="109"/>
      <c r="AA745" s="109"/>
      <c r="AB745" s="109"/>
      <c r="AC745" s="109"/>
      <c r="AD745" s="109"/>
    </row>
    <row r="746" spans="14:30">
      <c r="N746" s="109"/>
      <c r="Y746" s="109"/>
      <c r="Z746" s="109"/>
      <c r="AA746" s="109"/>
      <c r="AB746" s="109"/>
      <c r="AC746" s="109"/>
      <c r="AD746" s="109"/>
    </row>
    <row r="747" spans="14:30">
      <c r="N747" s="109"/>
      <c r="Y747" s="109"/>
      <c r="Z747" s="109"/>
      <c r="AA747" s="109"/>
      <c r="AB747" s="109"/>
      <c r="AC747" s="109"/>
      <c r="AD747" s="109"/>
    </row>
    <row r="748" spans="14:30">
      <c r="N748" s="109"/>
      <c r="Y748" s="109"/>
      <c r="Z748" s="109"/>
      <c r="AA748" s="109"/>
      <c r="AB748" s="109"/>
      <c r="AC748" s="109"/>
      <c r="AD748" s="109"/>
    </row>
    <row r="749" spans="14:30">
      <c r="N749" s="109"/>
      <c r="Y749" s="109"/>
      <c r="Z749" s="109"/>
      <c r="AA749" s="109"/>
      <c r="AB749" s="109"/>
      <c r="AC749" s="109"/>
      <c r="AD749" s="109"/>
    </row>
    <row r="750" spans="14:30">
      <c r="N750" s="109"/>
      <c r="Y750" s="109"/>
      <c r="Z750" s="109"/>
      <c r="AA750" s="109"/>
      <c r="AB750" s="109"/>
      <c r="AC750" s="109"/>
      <c r="AD750" s="109"/>
    </row>
    <row r="751" spans="14:30">
      <c r="N751" s="109"/>
      <c r="Y751" s="109"/>
      <c r="Z751" s="109"/>
      <c r="AA751" s="109"/>
      <c r="AB751" s="109"/>
      <c r="AC751" s="109"/>
      <c r="AD751" s="109"/>
    </row>
    <row r="752" spans="14:30">
      <c r="N752" s="109"/>
      <c r="Y752" s="109"/>
      <c r="Z752" s="109"/>
      <c r="AA752" s="109"/>
      <c r="AB752" s="109"/>
      <c r="AC752" s="109"/>
      <c r="AD752" s="109"/>
    </row>
    <row r="753" spans="14:30">
      <c r="N753" s="109"/>
      <c r="Y753" s="109"/>
      <c r="Z753" s="109"/>
      <c r="AA753" s="109"/>
      <c r="AB753" s="109"/>
      <c r="AC753" s="109"/>
      <c r="AD753" s="109"/>
    </row>
    <row r="754" spans="14:30">
      <c r="N754" s="109"/>
      <c r="Y754" s="109"/>
      <c r="Z754" s="109"/>
      <c r="AA754" s="109"/>
      <c r="AB754" s="109"/>
      <c r="AC754" s="109"/>
      <c r="AD754" s="109"/>
    </row>
    <row r="755" spans="14:30">
      <c r="N755" s="109"/>
      <c r="Y755" s="109"/>
      <c r="Z755" s="109"/>
      <c r="AA755" s="109"/>
      <c r="AB755" s="109"/>
      <c r="AC755" s="109"/>
      <c r="AD755" s="109"/>
    </row>
    <row r="756" spans="14:30">
      <c r="N756" s="109"/>
      <c r="Y756" s="109"/>
      <c r="Z756" s="109"/>
      <c r="AA756" s="109"/>
      <c r="AB756" s="109"/>
      <c r="AC756" s="109"/>
      <c r="AD756" s="109"/>
    </row>
    <row r="757" spans="14:30">
      <c r="N757" s="109"/>
      <c r="Y757" s="109"/>
      <c r="Z757" s="109"/>
      <c r="AA757" s="109"/>
      <c r="AB757" s="109"/>
      <c r="AC757" s="109"/>
      <c r="AD757" s="109"/>
    </row>
    <row r="758" spans="14:30">
      <c r="N758" s="109"/>
      <c r="Y758" s="109"/>
      <c r="Z758" s="109"/>
      <c r="AA758" s="109"/>
      <c r="AB758" s="109"/>
      <c r="AC758" s="109"/>
      <c r="AD758" s="109"/>
    </row>
    <row r="759" spans="14:30">
      <c r="N759" s="109"/>
      <c r="Y759" s="109"/>
      <c r="Z759" s="109"/>
      <c r="AA759" s="109"/>
      <c r="AB759" s="109"/>
      <c r="AC759" s="109"/>
      <c r="AD759" s="109"/>
    </row>
    <row r="760" spans="14:30">
      <c r="N760" s="109"/>
      <c r="Y760" s="109"/>
      <c r="Z760" s="109"/>
      <c r="AA760" s="109"/>
      <c r="AB760" s="109"/>
      <c r="AC760" s="109"/>
      <c r="AD760" s="109"/>
    </row>
    <row r="761" spans="14:30">
      <c r="N761" s="109"/>
      <c r="Y761" s="109"/>
      <c r="Z761" s="109"/>
      <c r="AA761" s="109"/>
      <c r="AB761" s="109"/>
      <c r="AC761" s="109"/>
      <c r="AD761" s="109"/>
    </row>
    <row r="762" spans="14:30">
      <c r="N762" s="109"/>
      <c r="Y762" s="109"/>
      <c r="Z762" s="109"/>
      <c r="AA762" s="109"/>
      <c r="AB762" s="109"/>
      <c r="AC762" s="109"/>
      <c r="AD762" s="109"/>
    </row>
    <row r="763" spans="14:30">
      <c r="N763" s="109"/>
      <c r="Y763" s="109"/>
      <c r="Z763" s="109"/>
      <c r="AA763" s="109"/>
      <c r="AB763" s="109"/>
      <c r="AC763" s="109"/>
      <c r="AD763" s="109"/>
    </row>
    <row r="764" spans="14:30">
      <c r="N764" s="109"/>
      <c r="Y764" s="109"/>
      <c r="Z764" s="109"/>
      <c r="AA764" s="109"/>
      <c r="AB764" s="109"/>
      <c r="AC764" s="109"/>
      <c r="AD764" s="109"/>
    </row>
    <row r="765" spans="14:30">
      <c r="N765" s="109"/>
      <c r="Y765" s="109"/>
      <c r="Z765" s="109"/>
      <c r="AA765" s="109"/>
      <c r="AB765" s="109"/>
      <c r="AC765" s="109"/>
      <c r="AD765" s="109"/>
    </row>
    <row r="766" spans="14:30">
      <c r="N766" s="109"/>
      <c r="Y766" s="109"/>
      <c r="Z766" s="109"/>
      <c r="AA766" s="109"/>
      <c r="AB766" s="109"/>
      <c r="AC766" s="109"/>
      <c r="AD766" s="109"/>
    </row>
    <row r="767" spans="14:30">
      <c r="N767" s="109"/>
      <c r="Y767" s="109"/>
      <c r="Z767" s="109"/>
      <c r="AA767" s="109"/>
      <c r="AB767" s="109"/>
      <c r="AC767" s="109"/>
      <c r="AD767" s="109"/>
    </row>
    <row r="768" spans="14:30">
      <c r="N768" s="109"/>
      <c r="Y768" s="109"/>
      <c r="Z768" s="109"/>
      <c r="AA768" s="109"/>
      <c r="AB768" s="109"/>
      <c r="AC768" s="109"/>
      <c r="AD768" s="109"/>
    </row>
    <row r="769" spans="14:30">
      <c r="N769" s="109"/>
      <c r="Y769" s="109"/>
      <c r="Z769" s="109"/>
      <c r="AA769" s="109"/>
      <c r="AB769" s="109"/>
      <c r="AC769" s="109"/>
      <c r="AD769" s="109"/>
    </row>
    <row r="770" spans="14:30">
      <c r="N770" s="109"/>
      <c r="Y770" s="109"/>
      <c r="Z770" s="109"/>
      <c r="AA770" s="109"/>
      <c r="AB770" s="109"/>
      <c r="AC770" s="109"/>
      <c r="AD770" s="109"/>
    </row>
    <row r="771" spans="14:30">
      <c r="N771" s="109"/>
      <c r="Y771" s="109"/>
      <c r="Z771" s="109"/>
      <c r="AA771" s="109"/>
      <c r="AB771" s="109"/>
      <c r="AC771" s="109"/>
      <c r="AD771" s="109"/>
    </row>
    <row r="772" spans="14:30">
      <c r="N772" s="109"/>
      <c r="Y772" s="109"/>
      <c r="Z772" s="109"/>
      <c r="AA772" s="109"/>
      <c r="AB772" s="109"/>
      <c r="AC772" s="109"/>
      <c r="AD772" s="109"/>
    </row>
    <row r="773" spans="14:30">
      <c r="N773" s="109"/>
      <c r="Y773" s="109"/>
      <c r="Z773" s="109"/>
      <c r="AA773" s="109"/>
      <c r="AB773" s="109"/>
      <c r="AC773" s="109"/>
      <c r="AD773" s="109"/>
    </row>
    <row r="774" spans="14:30">
      <c r="N774" s="109"/>
      <c r="Y774" s="109"/>
      <c r="Z774" s="109"/>
      <c r="AA774" s="109"/>
      <c r="AB774" s="109"/>
      <c r="AC774" s="109"/>
      <c r="AD774" s="109"/>
    </row>
    <row r="775" spans="14:30">
      <c r="N775" s="109"/>
      <c r="Y775" s="109"/>
      <c r="Z775" s="109"/>
      <c r="AA775" s="109"/>
      <c r="AB775" s="109"/>
      <c r="AC775" s="109"/>
      <c r="AD775" s="109"/>
    </row>
    <row r="776" spans="14:30">
      <c r="N776" s="109"/>
      <c r="Y776" s="109"/>
      <c r="Z776" s="109"/>
      <c r="AA776" s="109"/>
      <c r="AB776" s="109"/>
      <c r="AC776" s="109"/>
      <c r="AD776" s="109"/>
    </row>
    <row r="777" spans="14:30">
      <c r="N777" s="109"/>
      <c r="Y777" s="109"/>
      <c r="Z777" s="109"/>
      <c r="AA777" s="109"/>
      <c r="AB777" s="109"/>
      <c r="AC777" s="109"/>
      <c r="AD777" s="109"/>
    </row>
    <row r="778" spans="14:30">
      <c r="N778" s="109"/>
      <c r="Y778" s="109"/>
      <c r="Z778" s="109"/>
      <c r="AA778" s="109"/>
      <c r="AB778" s="109"/>
      <c r="AC778" s="109"/>
      <c r="AD778" s="109"/>
    </row>
    <row r="779" spans="14:30">
      <c r="N779" s="109"/>
      <c r="Y779" s="109"/>
      <c r="Z779" s="109"/>
      <c r="AA779" s="109"/>
      <c r="AB779" s="109"/>
      <c r="AC779" s="109"/>
      <c r="AD779" s="109"/>
    </row>
    <row r="780" spans="14:30">
      <c r="N780" s="109"/>
      <c r="Y780" s="109"/>
      <c r="Z780" s="109"/>
      <c r="AA780" s="109"/>
      <c r="AB780" s="109"/>
      <c r="AC780" s="109"/>
      <c r="AD780" s="109"/>
    </row>
    <row r="781" spans="14:30">
      <c r="N781" s="109"/>
      <c r="Y781" s="109"/>
      <c r="Z781" s="109"/>
      <c r="AA781" s="109"/>
      <c r="AB781" s="109"/>
      <c r="AC781" s="109"/>
      <c r="AD781" s="109"/>
    </row>
    <row r="782" spans="14:30">
      <c r="N782" s="109"/>
      <c r="Y782" s="109"/>
      <c r="Z782" s="109"/>
      <c r="AA782" s="109"/>
      <c r="AB782" s="109"/>
      <c r="AC782" s="109"/>
      <c r="AD782" s="109"/>
    </row>
    <row r="783" spans="14:30">
      <c r="N783" s="109"/>
      <c r="Y783" s="109"/>
      <c r="Z783" s="109"/>
      <c r="AA783" s="109"/>
      <c r="AB783" s="109"/>
      <c r="AC783" s="109"/>
      <c r="AD783" s="109"/>
    </row>
    <row r="784" spans="14:30">
      <c r="N784" s="109"/>
      <c r="Y784" s="109"/>
      <c r="Z784" s="109"/>
      <c r="AA784" s="109"/>
      <c r="AB784" s="109"/>
      <c r="AC784" s="109"/>
      <c r="AD784" s="109"/>
    </row>
    <row r="785" spans="14:30">
      <c r="N785" s="109"/>
      <c r="Y785" s="109"/>
      <c r="Z785" s="109"/>
      <c r="AA785" s="109"/>
      <c r="AB785" s="109"/>
      <c r="AC785" s="109"/>
      <c r="AD785" s="109"/>
    </row>
    <row r="786" spans="14:30">
      <c r="N786" s="109"/>
      <c r="Y786" s="109"/>
      <c r="Z786" s="109"/>
      <c r="AA786" s="109"/>
      <c r="AB786" s="109"/>
      <c r="AC786" s="109"/>
      <c r="AD786" s="109"/>
    </row>
    <row r="787" spans="14:30">
      <c r="N787" s="109"/>
      <c r="Y787" s="109"/>
      <c r="Z787" s="109"/>
      <c r="AA787" s="109"/>
      <c r="AB787" s="109"/>
      <c r="AC787" s="109"/>
      <c r="AD787" s="109"/>
    </row>
    <row r="788" spans="14:30">
      <c r="N788" s="109"/>
      <c r="Y788" s="109"/>
      <c r="Z788" s="109"/>
      <c r="AA788" s="109"/>
      <c r="AB788" s="109"/>
      <c r="AC788" s="109"/>
      <c r="AD788" s="109"/>
    </row>
    <row r="789" spans="14:30">
      <c r="N789" s="109"/>
      <c r="Y789" s="109"/>
      <c r="Z789" s="109"/>
      <c r="AA789" s="109"/>
      <c r="AB789" s="109"/>
      <c r="AC789" s="109"/>
      <c r="AD789" s="109"/>
    </row>
    <row r="790" spans="14:30">
      <c r="N790" s="109"/>
      <c r="Y790" s="109"/>
      <c r="Z790" s="109"/>
      <c r="AA790" s="109"/>
      <c r="AB790" s="109"/>
      <c r="AC790" s="109"/>
      <c r="AD790" s="109"/>
    </row>
    <row r="791" spans="14:30">
      <c r="N791" s="109"/>
      <c r="Y791" s="109"/>
      <c r="Z791" s="109"/>
      <c r="AA791" s="109"/>
      <c r="AB791" s="109"/>
      <c r="AC791" s="109"/>
      <c r="AD791" s="109"/>
    </row>
    <row r="792" spans="14:30">
      <c r="N792" s="109"/>
      <c r="Y792" s="109"/>
      <c r="Z792" s="109"/>
      <c r="AA792" s="109"/>
      <c r="AB792" s="109"/>
      <c r="AC792" s="109"/>
      <c r="AD792" s="109"/>
    </row>
    <row r="793" spans="14:30">
      <c r="N793" s="109"/>
      <c r="Y793" s="109"/>
      <c r="Z793" s="109"/>
      <c r="AA793" s="109"/>
      <c r="AB793" s="109"/>
      <c r="AC793" s="109"/>
      <c r="AD793" s="109"/>
    </row>
    <row r="794" spans="14:30">
      <c r="N794" s="109"/>
      <c r="Y794" s="109"/>
      <c r="Z794" s="109"/>
      <c r="AA794" s="109"/>
      <c r="AB794" s="109"/>
      <c r="AC794" s="109"/>
      <c r="AD794" s="109"/>
    </row>
    <row r="795" spans="14:30">
      <c r="N795" s="109"/>
      <c r="Y795" s="109"/>
      <c r="Z795" s="109"/>
      <c r="AA795" s="109"/>
      <c r="AB795" s="109"/>
      <c r="AC795" s="109"/>
      <c r="AD795" s="109"/>
    </row>
    <row r="796" spans="14:30">
      <c r="N796" s="109"/>
      <c r="Y796" s="109"/>
      <c r="Z796" s="109"/>
      <c r="AA796" s="109"/>
      <c r="AB796" s="109"/>
      <c r="AC796" s="109"/>
      <c r="AD796" s="109"/>
    </row>
    <row r="797" spans="14:30">
      <c r="N797" s="109"/>
      <c r="Y797" s="109"/>
      <c r="Z797" s="109"/>
      <c r="AA797" s="109"/>
      <c r="AB797" s="109"/>
      <c r="AC797" s="109"/>
      <c r="AD797" s="109"/>
    </row>
    <row r="798" spans="14:30">
      <c r="N798" s="109"/>
      <c r="Y798" s="109"/>
      <c r="Z798" s="109"/>
      <c r="AA798" s="109"/>
      <c r="AB798" s="109"/>
      <c r="AC798" s="109"/>
      <c r="AD798" s="109"/>
    </row>
    <row r="799" spans="14:30">
      <c r="N799" s="109"/>
      <c r="Y799" s="109"/>
      <c r="Z799" s="109"/>
      <c r="AA799" s="109"/>
      <c r="AB799" s="109"/>
      <c r="AC799" s="109"/>
      <c r="AD799" s="109"/>
    </row>
    <row r="800" spans="14:30">
      <c r="N800" s="109"/>
      <c r="Y800" s="109"/>
      <c r="Z800" s="109"/>
      <c r="AA800" s="109"/>
      <c r="AB800" s="109"/>
      <c r="AC800" s="109"/>
      <c r="AD800" s="109"/>
    </row>
    <row r="801" spans="14:30">
      <c r="N801" s="109"/>
      <c r="Y801" s="109"/>
      <c r="Z801" s="109"/>
      <c r="AA801" s="109"/>
      <c r="AB801" s="109"/>
      <c r="AC801" s="109"/>
      <c r="AD801" s="109"/>
    </row>
    <row r="802" spans="14:30">
      <c r="N802" s="109"/>
      <c r="Y802" s="109"/>
      <c r="Z802" s="109"/>
      <c r="AA802" s="109"/>
      <c r="AB802" s="109"/>
      <c r="AC802" s="109"/>
      <c r="AD802" s="109"/>
    </row>
    <row r="803" spans="14:30">
      <c r="N803" s="109"/>
      <c r="Y803" s="109"/>
      <c r="Z803" s="109"/>
      <c r="AA803" s="109"/>
      <c r="AB803" s="109"/>
      <c r="AC803" s="109"/>
      <c r="AD803" s="109"/>
    </row>
    <row r="804" spans="14:30">
      <c r="N804" s="109"/>
      <c r="Y804" s="109"/>
      <c r="Z804" s="109"/>
      <c r="AA804" s="109"/>
      <c r="AB804" s="109"/>
      <c r="AC804" s="109"/>
      <c r="AD804" s="109"/>
    </row>
    <row r="805" spans="14:30">
      <c r="N805" s="109"/>
      <c r="Y805" s="109"/>
      <c r="Z805" s="109"/>
      <c r="AA805" s="109"/>
      <c r="AB805" s="109"/>
      <c r="AC805" s="109"/>
      <c r="AD805" s="109"/>
    </row>
    <row r="806" spans="14:30">
      <c r="N806" s="109"/>
      <c r="Y806" s="109"/>
      <c r="Z806" s="109"/>
      <c r="AA806" s="109"/>
      <c r="AB806" s="109"/>
      <c r="AC806" s="109"/>
      <c r="AD806" s="109"/>
    </row>
    <row r="807" spans="14:30">
      <c r="N807" s="109"/>
      <c r="Y807" s="109"/>
      <c r="Z807" s="109"/>
      <c r="AA807" s="109"/>
      <c r="AB807" s="109"/>
      <c r="AC807" s="109"/>
      <c r="AD807" s="109"/>
    </row>
    <row r="808" spans="14:30">
      <c r="N808" s="109"/>
      <c r="Y808" s="109"/>
      <c r="Z808" s="109"/>
      <c r="AA808" s="109"/>
      <c r="AB808" s="109"/>
      <c r="AC808" s="109"/>
      <c r="AD808" s="109"/>
    </row>
    <row r="809" spans="14:30">
      <c r="N809" s="109"/>
      <c r="Y809" s="109"/>
      <c r="Z809" s="109"/>
      <c r="AA809" s="109"/>
      <c r="AB809" s="109"/>
      <c r="AC809" s="109"/>
      <c r="AD809" s="109"/>
    </row>
    <row r="810" spans="14:30">
      <c r="N810" s="109"/>
      <c r="Y810" s="109"/>
      <c r="Z810" s="109"/>
      <c r="AA810" s="109"/>
      <c r="AB810" s="109"/>
      <c r="AC810" s="109"/>
      <c r="AD810" s="109"/>
    </row>
    <row r="811" spans="14:30">
      <c r="N811" s="109"/>
      <c r="Y811" s="109"/>
      <c r="Z811" s="109"/>
      <c r="AA811" s="109"/>
      <c r="AB811" s="109"/>
      <c r="AC811" s="109"/>
      <c r="AD811" s="109"/>
    </row>
    <row r="812" spans="14:30">
      <c r="N812" s="109"/>
      <c r="Y812" s="109"/>
      <c r="Z812" s="109"/>
      <c r="AA812" s="109"/>
      <c r="AB812" s="109"/>
      <c r="AC812" s="109"/>
      <c r="AD812" s="109"/>
    </row>
    <row r="813" spans="14:30">
      <c r="N813" s="109"/>
      <c r="Y813" s="109"/>
      <c r="Z813" s="109"/>
      <c r="AA813" s="109"/>
      <c r="AB813" s="109"/>
      <c r="AC813" s="109"/>
      <c r="AD813" s="109"/>
    </row>
    <row r="814" spans="14:30">
      <c r="N814" s="109"/>
      <c r="Y814" s="109"/>
      <c r="Z814" s="109"/>
      <c r="AA814" s="109"/>
      <c r="AB814" s="109"/>
      <c r="AC814" s="109"/>
      <c r="AD814" s="109"/>
    </row>
    <row r="815" spans="14:30">
      <c r="N815" s="109"/>
      <c r="Y815" s="109"/>
      <c r="Z815" s="109"/>
      <c r="AA815" s="109"/>
      <c r="AB815" s="109"/>
      <c r="AC815" s="109"/>
      <c r="AD815" s="109"/>
    </row>
    <row r="816" spans="14:30">
      <c r="N816" s="109"/>
      <c r="Y816" s="109"/>
      <c r="Z816" s="109"/>
      <c r="AA816" s="109"/>
      <c r="AB816" s="109"/>
      <c r="AC816" s="109"/>
      <c r="AD816" s="109"/>
    </row>
    <row r="817" spans="14:30">
      <c r="N817" s="109"/>
      <c r="Y817" s="109"/>
      <c r="Z817" s="109"/>
      <c r="AA817" s="109"/>
      <c r="AB817" s="109"/>
      <c r="AC817" s="109"/>
      <c r="AD817" s="109"/>
    </row>
    <row r="818" spans="14:30">
      <c r="N818" s="109"/>
      <c r="Y818" s="109"/>
      <c r="Z818" s="109"/>
      <c r="AA818" s="109"/>
      <c r="AB818" s="109"/>
      <c r="AC818" s="109"/>
      <c r="AD818" s="109"/>
    </row>
    <row r="819" spans="14:30">
      <c r="N819" s="109"/>
      <c r="Y819" s="109"/>
      <c r="Z819" s="109"/>
      <c r="AA819" s="109"/>
      <c r="AB819" s="109"/>
      <c r="AC819" s="109"/>
      <c r="AD819" s="109"/>
    </row>
    <row r="820" spans="14:30">
      <c r="N820" s="109"/>
      <c r="Y820" s="109"/>
      <c r="Z820" s="109"/>
      <c r="AA820" s="109"/>
      <c r="AB820" s="109"/>
      <c r="AC820" s="109"/>
      <c r="AD820" s="109"/>
    </row>
    <row r="821" spans="14:30">
      <c r="N821" s="109"/>
      <c r="Y821" s="109"/>
      <c r="Z821" s="109"/>
      <c r="AA821" s="109"/>
      <c r="AB821" s="109"/>
      <c r="AC821" s="109"/>
      <c r="AD821" s="109"/>
    </row>
    <row r="822" spans="14:30">
      <c r="N822" s="109"/>
      <c r="Y822" s="109"/>
      <c r="Z822" s="109"/>
      <c r="AA822" s="109"/>
      <c r="AB822" s="109"/>
      <c r="AC822" s="109"/>
      <c r="AD822" s="109"/>
    </row>
    <row r="823" spans="14:30">
      <c r="N823" s="109"/>
      <c r="Y823" s="109"/>
      <c r="Z823" s="109"/>
      <c r="AA823" s="109"/>
      <c r="AB823" s="109"/>
      <c r="AC823" s="109"/>
      <c r="AD823" s="109"/>
    </row>
    <row r="824" spans="14:30">
      <c r="N824" s="109"/>
      <c r="Y824" s="109"/>
      <c r="Z824" s="109"/>
      <c r="AA824" s="109"/>
      <c r="AB824" s="109"/>
      <c r="AC824" s="109"/>
      <c r="AD824" s="109"/>
    </row>
    <row r="825" spans="14:30">
      <c r="N825" s="109"/>
      <c r="Y825" s="109"/>
      <c r="Z825" s="109"/>
      <c r="AA825" s="109"/>
      <c r="AB825" s="109"/>
      <c r="AC825" s="109"/>
      <c r="AD825" s="109"/>
    </row>
    <row r="826" spans="14:30">
      <c r="N826" s="109"/>
      <c r="Y826" s="109"/>
      <c r="Z826" s="109"/>
      <c r="AA826" s="109"/>
      <c r="AB826" s="109"/>
      <c r="AC826" s="109"/>
      <c r="AD826" s="109"/>
    </row>
    <row r="827" spans="14:30">
      <c r="N827" s="109"/>
      <c r="Y827" s="109"/>
      <c r="Z827" s="109"/>
      <c r="AA827" s="109"/>
      <c r="AB827" s="109"/>
      <c r="AC827" s="109"/>
      <c r="AD827" s="109"/>
    </row>
    <row r="828" spans="14:30">
      <c r="N828" s="109"/>
      <c r="Y828" s="109"/>
      <c r="Z828" s="109"/>
      <c r="AA828" s="109"/>
      <c r="AB828" s="109"/>
      <c r="AC828" s="109"/>
      <c r="AD828" s="109"/>
    </row>
    <row r="829" spans="14:30">
      <c r="N829" s="109"/>
      <c r="Y829" s="109"/>
      <c r="Z829" s="109"/>
      <c r="AA829" s="109"/>
      <c r="AB829" s="109"/>
      <c r="AC829" s="109"/>
      <c r="AD829" s="109"/>
    </row>
    <row r="830" spans="14:30">
      <c r="N830" s="109"/>
      <c r="Y830" s="109"/>
      <c r="Z830" s="109"/>
      <c r="AA830" s="109"/>
      <c r="AB830" s="109"/>
      <c r="AC830" s="109"/>
      <c r="AD830" s="109"/>
    </row>
    <row r="831" spans="14:30">
      <c r="N831" s="109"/>
      <c r="Y831" s="109"/>
      <c r="Z831" s="109"/>
      <c r="AA831" s="109"/>
      <c r="AB831" s="109"/>
      <c r="AC831" s="109"/>
      <c r="AD831" s="109"/>
    </row>
    <row r="832" spans="14:30">
      <c r="N832" s="109"/>
      <c r="Y832" s="109"/>
      <c r="Z832" s="109"/>
      <c r="AA832" s="109"/>
      <c r="AB832" s="109"/>
      <c r="AC832" s="109"/>
      <c r="AD832" s="109"/>
    </row>
    <row r="833" spans="14:30">
      <c r="N833" s="109"/>
      <c r="Y833" s="109"/>
      <c r="Z833" s="109"/>
      <c r="AA833" s="109"/>
      <c r="AB833" s="109"/>
      <c r="AC833" s="109"/>
      <c r="AD833" s="109"/>
    </row>
    <row r="834" spans="14:30">
      <c r="N834" s="109"/>
      <c r="Y834" s="109"/>
      <c r="Z834" s="109"/>
      <c r="AA834" s="109"/>
      <c r="AB834" s="109"/>
      <c r="AC834" s="109"/>
      <c r="AD834" s="109"/>
    </row>
    <row r="835" spans="14:30">
      <c r="N835" s="109"/>
      <c r="Y835" s="109"/>
      <c r="Z835" s="109"/>
      <c r="AA835" s="109"/>
      <c r="AB835" s="109"/>
      <c r="AC835" s="109"/>
      <c r="AD835" s="109"/>
    </row>
    <row r="836" spans="14:30">
      <c r="N836" s="109"/>
      <c r="Y836" s="109"/>
      <c r="Z836" s="109"/>
      <c r="AA836" s="109"/>
      <c r="AB836" s="109"/>
      <c r="AC836" s="109"/>
      <c r="AD836" s="109"/>
    </row>
    <row r="837" spans="14:30">
      <c r="N837" s="109"/>
      <c r="Y837" s="109"/>
      <c r="Z837" s="109"/>
      <c r="AA837" s="109"/>
      <c r="AB837" s="109"/>
      <c r="AC837" s="109"/>
      <c r="AD837" s="109"/>
    </row>
    <row r="838" spans="14:30">
      <c r="N838" s="109"/>
      <c r="Y838" s="109"/>
      <c r="Z838" s="109"/>
      <c r="AA838" s="109"/>
      <c r="AB838" s="109"/>
      <c r="AC838" s="109"/>
      <c r="AD838" s="109"/>
    </row>
    <row r="839" spans="14:30">
      <c r="N839" s="109"/>
      <c r="Y839" s="109"/>
      <c r="Z839" s="109"/>
      <c r="AA839" s="109"/>
      <c r="AB839" s="109"/>
      <c r="AC839" s="109"/>
      <c r="AD839" s="109"/>
    </row>
    <row r="840" spans="14:30">
      <c r="N840" s="109"/>
      <c r="Y840" s="109"/>
      <c r="Z840" s="109"/>
      <c r="AA840" s="109"/>
      <c r="AB840" s="109"/>
      <c r="AC840" s="109"/>
      <c r="AD840" s="109"/>
    </row>
    <row r="841" spans="14:30">
      <c r="N841" s="109"/>
      <c r="Y841" s="109"/>
      <c r="Z841" s="109"/>
      <c r="AA841" s="109"/>
      <c r="AB841" s="109"/>
      <c r="AC841" s="109"/>
      <c r="AD841" s="109"/>
    </row>
    <row r="842" spans="14:30">
      <c r="N842" s="109"/>
      <c r="Y842" s="109"/>
      <c r="Z842" s="109"/>
      <c r="AA842" s="109"/>
      <c r="AB842" s="109"/>
      <c r="AC842" s="109"/>
      <c r="AD842" s="109"/>
    </row>
    <row r="843" spans="14:30">
      <c r="N843" s="109"/>
      <c r="Y843" s="109"/>
      <c r="Z843" s="109"/>
      <c r="AA843" s="109"/>
      <c r="AB843" s="109"/>
      <c r="AC843" s="109"/>
      <c r="AD843" s="109"/>
    </row>
    <row r="844" spans="14:30">
      <c r="N844" s="109"/>
      <c r="Y844" s="109"/>
      <c r="Z844" s="109"/>
      <c r="AA844" s="109"/>
      <c r="AB844" s="109"/>
      <c r="AC844" s="109"/>
      <c r="AD844" s="109"/>
    </row>
    <row r="845" spans="14:30">
      <c r="N845" s="109"/>
      <c r="Y845" s="109"/>
      <c r="Z845" s="109"/>
      <c r="AA845" s="109"/>
      <c r="AB845" s="109"/>
      <c r="AC845" s="109"/>
      <c r="AD845" s="109"/>
    </row>
    <row r="846" spans="14:30">
      <c r="N846" s="109"/>
      <c r="Y846" s="109"/>
      <c r="Z846" s="109"/>
      <c r="AA846" s="109"/>
      <c r="AB846" s="109"/>
      <c r="AC846" s="109"/>
      <c r="AD846" s="109"/>
    </row>
    <row r="847" spans="14:30">
      <c r="N847" s="109"/>
      <c r="Y847" s="109"/>
      <c r="Z847" s="109"/>
      <c r="AA847" s="109"/>
      <c r="AB847" s="109"/>
      <c r="AC847" s="109"/>
      <c r="AD847" s="109"/>
    </row>
    <row r="848" spans="14:30">
      <c r="N848" s="109"/>
      <c r="Y848" s="109"/>
      <c r="Z848" s="109"/>
      <c r="AA848" s="109"/>
      <c r="AB848" s="109"/>
      <c r="AC848" s="109"/>
      <c r="AD848" s="109"/>
    </row>
    <row r="849" spans="14:30">
      <c r="N849" s="109"/>
      <c r="Y849" s="109"/>
      <c r="Z849" s="109"/>
      <c r="AA849" s="109"/>
      <c r="AB849" s="109"/>
      <c r="AC849" s="109"/>
      <c r="AD849" s="109"/>
    </row>
    <row r="850" spans="14:30">
      <c r="N850" s="109"/>
      <c r="Y850" s="109"/>
      <c r="Z850" s="109"/>
      <c r="AA850" s="109"/>
      <c r="AB850" s="109"/>
      <c r="AC850" s="109"/>
      <c r="AD850" s="109"/>
    </row>
    <row r="851" spans="14:30">
      <c r="N851" s="109"/>
      <c r="Y851" s="109"/>
      <c r="Z851" s="109"/>
      <c r="AA851" s="109"/>
      <c r="AB851" s="109"/>
      <c r="AC851" s="109"/>
      <c r="AD851" s="109"/>
    </row>
    <row r="852" spans="14:30">
      <c r="N852" s="109"/>
      <c r="Y852" s="109"/>
      <c r="Z852" s="109"/>
      <c r="AA852" s="109"/>
      <c r="AB852" s="109"/>
      <c r="AC852" s="109"/>
      <c r="AD852" s="109"/>
    </row>
    <row r="853" spans="14:30">
      <c r="N853" s="109"/>
      <c r="Y853" s="109"/>
      <c r="Z853" s="109"/>
      <c r="AA853" s="109"/>
      <c r="AB853" s="109"/>
      <c r="AC853" s="109"/>
      <c r="AD853" s="109"/>
    </row>
    <row r="854" spans="14:30">
      <c r="N854" s="109"/>
      <c r="Y854" s="109"/>
      <c r="Z854" s="109"/>
      <c r="AA854" s="109"/>
      <c r="AB854" s="109"/>
      <c r="AC854" s="109"/>
      <c r="AD854" s="109"/>
    </row>
    <row r="855" spans="14:30">
      <c r="N855" s="109"/>
      <c r="Y855" s="109"/>
      <c r="Z855" s="109"/>
      <c r="AA855" s="109"/>
      <c r="AB855" s="109"/>
      <c r="AC855" s="109"/>
      <c r="AD855" s="109"/>
    </row>
    <row r="856" spans="14:30">
      <c r="N856" s="109"/>
      <c r="Y856" s="109"/>
      <c r="Z856" s="109"/>
      <c r="AA856" s="109"/>
      <c r="AB856" s="109"/>
      <c r="AC856" s="109"/>
      <c r="AD856" s="109"/>
    </row>
    <row r="857" spans="14:30">
      <c r="N857" s="109"/>
      <c r="Y857" s="109"/>
      <c r="Z857" s="109"/>
      <c r="AA857" s="109"/>
      <c r="AB857" s="109"/>
      <c r="AC857" s="109"/>
      <c r="AD857" s="109"/>
    </row>
    <row r="858" spans="14:30">
      <c r="N858" s="109"/>
      <c r="Y858" s="109"/>
      <c r="Z858" s="109"/>
      <c r="AA858" s="109"/>
      <c r="AB858" s="109"/>
      <c r="AC858" s="109"/>
      <c r="AD858" s="109"/>
    </row>
    <row r="859" spans="14:30">
      <c r="N859" s="109"/>
      <c r="Y859" s="109"/>
      <c r="Z859" s="109"/>
      <c r="AA859" s="109"/>
      <c r="AB859" s="109"/>
      <c r="AC859" s="109"/>
      <c r="AD859" s="109"/>
    </row>
    <row r="860" spans="14:30">
      <c r="N860" s="109"/>
      <c r="Y860" s="109"/>
      <c r="Z860" s="109"/>
      <c r="AA860" s="109"/>
      <c r="AB860" s="109"/>
      <c r="AC860" s="109"/>
      <c r="AD860" s="109"/>
    </row>
    <row r="861" spans="14:30">
      <c r="N861" s="109"/>
      <c r="Y861" s="109"/>
      <c r="Z861" s="109"/>
      <c r="AA861" s="109"/>
      <c r="AB861" s="109"/>
      <c r="AC861" s="109"/>
      <c r="AD861" s="109"/>
    </row>
    <row r="862" spans="14:30">
      <c r="N862" s="109"/>
      <c r="Y862" s="109"/>
      <c r="Z862" s="109"/>
      <c r="AA862" s="109"/>
      <c r="AB862" s="109"/>
      <c r="AC862" s="109"/>
      <c r="AD862" s="109"/>
    </row>
    <row r="863" spans="14:30">
      <c r="N863" s="109"/>
      <c r="Y863" s="109"/>
      <c r="Z863" s="109"/>
      <c r="AA863" s="109"/>
      <c r="AB863" s="109"/>
      <c r="AC863" s="109"/>
      <c r="AD863" s="109"/>
    </row>
    <row r="864" spans="14:30">
      <c r="N864" s="109"/>
      <c r="Y864" s="109"/>
      <c r="Z864" s="109"/>
      <c r="AA864" s="109"/>
      <c r="AB864" s="109"/>
      <c r="AC864" s="109"/>
      <c r="AD864" s="109"/>
    </row>
    <row r="865" spans="14:30">
      <c r="N865" s="109"/>
      <c r="Y865" s="109"/>
      <c r="Z865" s="109"/>
      <c r="AA865" s="109"/>
      <c r="AB865" s="109"/>
      <c r="AC865" s="109"/>
      <c r="AD865" s="109"/>
    </row>
    <row r="866" spans="14:30">
      <c r="N866" s="109"/>
      <c r="Y866" s="109"/>
      <c r="Z866" s="109"/>
      <c r="AA866" s="109"/>
      <c r="AB866" s="109"/>
      <c r="AC866" s="109"/>
      <c r="AD866" s="109"/>
    </row>
    <row r="867" spans="14:30">
      <c r="N867" s="109"/>
      <c r="Y867" s="109"/>
      <c r="Z867" s="109"/>
      <c r="AA867" s="109"/>
      <c r="AB867" s="109"/>
      <c r="AC867" s="109"/>
      <c r="AD867" s="109"/>
    </row>
    <row r="868" spans="14:30">
      <c r="N868" s="109"/>
      <c r="Y868" s="109"/>
      <c r="Z868" s="109"/>
      <c r="AA868" s="109"/>
      <c r="AB868" s="109"/>
      <c r="AC868" s="109"/>
      <c r="AD868" s="109"/>
    </row>
    <row r="869" spans="14:30">
      <c r="N869" s="109"/>
      <c r="Y869" s="109"/>
      <c r="Z869" s="109"/>
      <c r="AA869" s="109"/>
      <c r="AB869" s="109"/>
      <c r="AC869" s="109"/>
      <c r="AD869" s="109"/>
    </row>
    <row r="870" spans="14:30">
      <c r="N870" s="109"/>
      <c r="Y870" s="109"/>
      <c r="Z870" s="109"/>
      <c r="AA870" s="109"/>
      <c r="AB870" s="109"/>
      <c r="AC870" s="109"/>
      <c r="AD870" s="109"/>
    </row>
    <row r="871" spans="14:30">
      <c r="N871" s="109"/>
      <c r="Y871" s="109"/>
      <c r="Z871" s="109"/>
      <c r="AA871" s="109"/>
      <c r="AB871" s="109"/>
      <c r="AC871" s="109"/>
      <c r="AD871" s="109"/>
    </row>
    <row r="872" spans="14:30">
      <c r="N872" s="109"/>
      <c r="Y872" s="109"/>
      <c r="Z872" s="109"/>
      <c r="AA872" s="109"/>
      <c r="AB872" s="109"/>
      <c r="AC872" s="109"/>
      <c r="AD872" s="109"/>
    </row>
    <row r="873" spans="14:30">
      <c r="N873" s="109"/>
      <c r="Y873" s="109"/>
      <c r="Z873" s="109"/>
      <c r="AA873" s="109"/>
      <c r="AB873" s="109"/>
      <c r="AC873" s="109"/>
      <c r="AD873" s="109"/>
    </row>
    <row r="874" spans="14:30">
      <c r="N874" s="109"/>
      <c r="Y874" s="109"/>
      <c r="Z874" s="109"/>
      <c r="AA874" s="109"/>
      <c r="AB874" s="109"/>
      <c r="AC874" s="109"/>
      <c r="AD874" s="109"/>
    </row>
    <row r="875" spans="14:30">
      <c r="N875" s="109"/>
      <c r="Y875" s="109"/>
      <c r="Z875" s="109"/>
      <c r="AA875" s="109"/>
      <c r="AB875" s="109"/>
      <c r="AC875" s="109"/>
      <c r="AD875" s="109"/>
    </row>
    <row r="876" spans="14:30">
      <c r="N876" s="109"/>
      <c r="Y876" s="109"/>
      <c r="Z876" s="109"/>
      <c r="AA876" s="109"/>
      <c r="AB876" s="109"/>
      <c r="AC876" s="109"/>
      <c r="AD876" s="109"/>
    </row>
    <row r="877" spans="14:30">
      <c r="N877" s="109"/>
      <c r="Y877" s="109"/>
      <c r="Z877" s="109"/>
      <c r="AA877" s="109"/>
      <c r="AB877" s="109"/>
      <c r="AC877" s="109"/>
      <c r="AD877" s="109"/>
    </row>
    <row r="878" spans="14:30">
      <c r="N878" s="109"/>
      <c r="Y878" s="109"/>
      <c r="Z878" s="109"/>
      <c r="AA878" s="109"/>
      <c r="AB878" s="109"/>
      <c r="AC878" s="109"/>
      <c r="AD878" s="109"/>
    </row>
    <row r="879" spans="14:30">
      <c r="N879" s="109"/>
      <c r="Y879" s="109"/>
      <c r="Z879" s="109"/>
      <c r="AA879" s="109"/>
      <c r="AB879" s="109"/>
      <c r="AC879" s="109"/>
      <c r="AD879" s="109"/>
    </row>
    <row r="880" spans="14:30">
      <c r="N880" s="109"/>
      <c r="Y880" s="109"/>
      <c r="Z880" s="109"/>
      <c r="AA880" s="109"/>
      <c r="AB880" s="109"/>
      <c r="AC880" s="109"/>
      <c r="AD880" s="109"/>
    </row>
    <row r="881" spans="14:30">
      <c r="N881" s="109"/>
      <c r="Y881" s="109"/>
      <c r="Z881" s="109"/>
      <c r="AA881" s="109"/>
      <c r="AB881" s="109"/>
      <c r="AC881" s="109"/>
      <c r="AD881" s="109"/>
    </row>
    <row r="882" spans="14:30">
      <c r="N882" s="109"/>
      <c r="Y882" s="109"/>
      <c r="Z882" s="109"/>
      <c r="AA882" s="109"/>
      <c r="AB882" s="109"/>
      <c r="AC882" s="109"/>
      <c r="AD882" s="109"/>
    </row>
    <row r="883" spans="14:30">
      <c r="N883" s="109"/>
      <c r="Y883" s="109"/>
      <c r="Z883" s="109"/>
      <c r="AA883" s="109"/>
      <c r="AB883" s="109"/>
      <c r="AC883" s="109"/>
      <c r="AD883" s="109"/>
    </row>
    <row r="884" spans="14:30">
      <c r="N884" s="109"/>
      <c r="Y884" s="109"/>
      <c r="Z884" s="109"/>
      <c r="AA884" s="109"/>
      <c r="AB884" s="109"/>
      <c r="AC884" s="109"/>
      <c r="AD884" s="109"/>
    </row>
    <row r="885" spans="14:30">
      <c r="N885" s="109"/>
      <c r="Y885" s="109"/>
      <c r="Z885" s="109"/>
      <c r="AA885" s="109"/>
      <c r="AB885" s="109"/>
      <c r="AC885" s="109"/>
      <c r="AD885" s="109"/>
    </row>
    <row r="886" spans="14:30">
      <c r="N886" s="109"/>
      <c r="Y886" s="109"/>
      <c r="Z886" s="109"/>
      <c r="AA886" s="109"/>
      <c r="AB886" s="109"/>
      <c r="AC886" s="109"/>
      <c r="AD886" s="109"/>
    </row>
    <row r="887" spans="14:30">
      <c r="N887" s="109"/>
      <c r="Y887" s="109"/>
      <c r="Z887" s="109"/>
      <c r="AA887" s="109"/>
      <c r="AB887" s="109"/>
      <c r="AC887" s="109"/>
      <c r="AD887" s="109"/>
    </row>
    <row r="888" spans="14:30">
      <c r="N888" s="109"/>
      <c r="Y888" s="109"/>
      <c r="Z888" s="109"/>
      <c r="AA888" s="109"/>
      <c r="AB888" s="109"/>
      <c r="AC888" s="109"/>
      <c r="AD888" s="109"/>
    </row>
    <row r="889" spans="14:30">
      <c r="N889" s="109"/>
      <c r="Y889" s="109"/>
      <c r="Z889" s="109"/>
      <c r="AA889" s="109"/>
      <c r="AB889" s="109"/>
      <c r="AC889" s="109"/>
      <c r="AD889" s="109"/>
    </row>
    <row r="890" spans="14:30">
      <c r="N890" s="109"/>
      <c r="Y890" s="109"/>
      <c r="Z890" s="109"/>
      <c r="AA890" s="109"/>
      <c r="AB890" s="109"/>
      <c r="AC890" s="109"/>
      <c r="AD890" s="109"/>
    </row>
    <row r="891" spans="14:30">
      <c r="N891" s="109"/>
      <c r="Y891" s="109"/>
      <c r="Z891" s="109"/>
      <c r="AA891" s="109"/>
      <c r="AB891" s="109"/>
      <c r="AC891" s="109"/>
      <c r="AD891" s="109"/>
    </row>
    <row r="892" spans="14:30">
      <c r="N892" s="109"/>
      <c r="Y892" s="109"/>
      <c r="Z892" s="109"/>
      <c r="AA892" s="109"/>
      <c r="AB892" s="109"/>
      <c r="AC892" s="109"/>
      <c r="AD892" s="109"/>
    </row>
    <row r="893" spans="14:30">
      <c r="N893" s="109"/>
      <c r="Y893" s="109"/>
      <c r="Z893" s="109"/>
      <c r="AA893" s="109"/>
      <c r="AB893" s="109"/>
      <c r="AC893" s="109"/>
      <c r="AD893" s="109"/>
    </row>
    <row r="894" spans="14:30">
      <c r="N894" s="109"/>
      <c r="Y894" s="109"/>
      <c r="Z894" s="109"/>
      <c r="AA894" s="109"/>
      <c r="AB894" s="109"/>
      <c r="AC894" s="109"/>
      <c r="AD894" s="109"/>
    </row>
    <row r="895" spans="14:30">
      <c r="N895" s="109"/>
      <c r="Y895" s="109"/>
      <c r="Z895" s="109"/>
      <c r="AA895" s="109"/>
      <c r="AB895" s="109"/>
      <c r="AC895" s="109"/>
      <c r="AD895" s="109"/>
    </row>
    <row r="896" spans="14:30">
      <c r="N896" s="109"/>
      <c r="Y896" s="109"/>
      <c r="Z896" s="109"/>
      <c r="AA896" s="109"/>
      <c r="AB896" s="109"/>
      <c r="AC896" s="109"/>
      <c r="AD896" s="109"/>
    </row>
    <row r="897" spans="14:30">
      <c r="N897" s="109"/>
      <c r="Y897" s="109"/>
      <c r="Z897" s="109"/>
      <c r="AA897" s="109"/>
      <c r="AB897" s="109"/>
      <c r="AC897" s="109"/>
      <c r="AD897" s="109"/>
    </row>
    <row r="898" spans="14:30">
      <c r="N898" s="109"/>
      <c r="Y898" s="109"/>
      <c r="Z898" s="109"/>
      <c r="AA898" s="109"/>
      <c r="AB898" s="109"/>
      <c r="AC898" s="109"/>
      <c r="AD898" s="109"/>
    </row>
    <row r="899" spans="14:30">
      <c r="N899" s="109"/>
      <c r="Y899" s="109"/>
      <c r="Z899" s="109"/>
      <c r="AA899" s="109"/>
      <c r="AB899" s="109"/>
      <c r="AC899" s="109"/>
      <c r="AD899" s="109"/>
    </row>
    <row r="900" spans="14:30">
      <c r="N900" s="109"/>
      <c r="Y900" s="109"/>
      <c r="Z900" s="109"/>
      <c r="AA900" s="109"/>
      <c r="AB900" s="109"/>
      <c r="AC900" s="109"/>
      <c r="AD900" s="109"/>
    </row>
    <row r="901" spans="14:30">
      <c r="N901" s="109"/>
      <c r="Y901" s="109"/>
      <c r="Z901" s="109"/>
      <c r="AA901" s="109"/>
      <c r="AB901" s="109"/>
      <c r="AC901" s="109"/>
      <c r="AD901" s="109"/>
    </row>
    <row r="902" spans="14:30">
      <c r="N902" s="109"/>
      <c r="Y902" s="109"/>
      <c r="Z902" s="109"/>
      <c r="AA902" s="109"/>
      <c r="AB902" s="109"/>
      <c r="AC902" s="109"/>
      <c r="AD902" s="109"/>
    </row>
    <row r="903" spans="14:30">
      <c r="N903" s="109"/>
      <c r="Y903" s="109"/>
      <c r="Z903" s="109"/>
      <c r="AA903" s="109"/>
      <c r="AB903" s="109"/>
      <c r="AC903" s="109"/>
      <c r="AD903" s="109"/>
    </row>
    <row r="904" spans="14:30">
      <c r="N904" s="109"/>
      <c r="Y904" s="109"/>
      <c r="Z904" s="109"/>
      <c r="AA904" s="109"/>
      <c r="AB904" s="109"/>
      <c r="AC904" s="109"/>
      <c r="AD904" s="109"/>
    </row>
    <row r="905" spans="14:30">
      <c r="N905" s="109"/>
      <c r="Y905" s="109"/>
      <c r="Z905" s="109"/>
      <c r="AA905" s="109"/>
      <c r="AB905" s="109"/>
      <c r="AC905" s="109"/>
      <c r="AD905" s="109"/>
    </row>
    <row r="906" spans="14:30">
      <c r="N906" s="109"/>
      <c r="Y906" s="109"/>
      <c r="Z906" s="109"/>
      <c r="AA906" s="109"/>
      <c r="AB906" s="109"/>
      <c r="AC906" s="109"/>
      <c r="AD906" s="109"/>
    </row>
    <row r="907" spans="14:30">
      <c r="N907" s="109"/>
      <c r="Y907" s="109"/>
      <c r="Z907" s="109"/>
      <c r="AA907" s="109"/>
      <c r="AB907" s="109"/>
      <c r="AC907" s="109"/>
      <c r="AD907" s="109"/>
    </row>
    <row r="908" spans="14:30">
      <c r="N908" s="109"/>
      <c r="Y908" s="109"/>
      <c r="Z908" s="109"/>
      <c r="AA908" s="109"/>
      <c r="AB908" s="109"/>
      <c r="AC908" s="109"/>
      <c r="AD908" s="109"/>
    </row>
    <row r="909" spans="14:30">
      <c r="N909" s="109"/>
      <c r="Y909" s="109"/>
      <c r="Z909" s="109"/>
      <c r="AA909" s="109"/>
      <c r="AB909" s="109"/>
      <c r="AC909" s="109"/>
      <c r="AD909" s="109"/>
    </row>
    <row r="910" spans="14:30">
      <c r="N910" s="109"/>
      <c r="Y910" s="109"/>
      <c r="Z910" s="109"/>
      <c r="AA910" s="109"/>
      <c r="AB910" s="109"/>
      <c r="AC910" s="109"/>
      <c r="AD910" s="109"/>
    </row>
    <row r="911" spans="14:30">
      <c r="N911" s="109"/>
      <c r="Y911" s="109"/>
      <c r="Z911" s="109"/>
      <c r="AA911" s="109"/>
      <c r="AB911" s="109"/>
      <c r="AC911" s="109"/>
      <c r="AD911" s="109"/>
    </row>
    <row r="912" spans="14:30">
      <c r="N912" s="109"/>
      <c r="Y912" s="109"/>
      <c r="Z912" s="109"/>
      <c r="AA912" s="109"/>
      <c r="AB912" s="109"/>
      <c r="AC912" s="109"/>
      <c r="AD912" s="109"/>
    </row>
    <row r="913" spans="14:30">
      <c r="N913" s="109"/>
      <c r="Y913" s="109"/>
      <c r="Z913" s="109"/>
      <c r="AA913" s="109"/>
      <c r="AB913" s="109"/>
      <c r="AC913" s="109"/>
      <c r="AD913" s="109"/>
    </row>
    <row r="914" spans="14:30">
      <c r="N914" s="109"/>
      <c r="Y914" s="109"/>
      <c r="Z914" s="109"/>
      <c r="AA914" s="109"/>
      <c r="AB914" s="109"/>
      <c r="AC914" s="109"/>
      <c r="AD914" s="109"/>
    </row>
    <row r="915" spans="14:30">
      <c r="N915" s="109"/>
      <c r="Y915" s="109"/>
      <c r="Z915" s="109"/>
      <c r="AA915" s="109"/>
      <c r="AB915" s="109"/>
      <c r="AC915" s="109"/>
      <c r="AD915" s="109"/>
    </row>
    <row r="916" spans="14:30">
      <c r="N916" s="109"/>
      <c r="Y916" s="109"/>
      <c r="Z916" s="109"/>
      <c r="AA916" s="109"/>
      <c r="AB916" s="109"/>
      <c r="AC916" s="109"/>
      <c r="AD916" s="109"/>
    </row>
    <row r="917" spans="14:30">
      <c r="N917" s="109"/>
      <c r="Y917" s="109"/>
      <c r="Z917" s="109"/>
      <c r="AA917" s="109"/>
      <c r="AB917" s="109"/>
      <c r="AC917" s="109"/>
      <c r="AD917" s="109"/>
    </row>
    <row r="918" spans="14:30">
      <c r="N918" s="109"/>
      <c r="Y918" s="109"/>
      <c r="Z918" s="109"/>
      <c r="AA918" s="109"/>
      <c r="AB918" s="109"/>
      <c r="AC918" s="109"/>
      <c r="AD918" s="109"/>
    </row>
    <row r="919" spans="14:30">
      <c r="N919" s="109"/>
      <c r="Y919" s="109"/>
      <c r="Z919" s="109"/>
      <c r="AA919" s="109"/>
      <c r="AB919" s="109"/>
      <c r="AC919" s="109"/>
      <c r="AD919" s="109"/>
    </row>
    <row r="920" spans="14:30">
      <c r="N920" s="109"/>
      <c r="Y920" s="109"/>
      <c r="Z920" s="109"/>
      <c r="AA920" s="109"/>
      <c r="AB920" s="109"/>
      <c r="AC920" s="109"/>
      <c r="AD920" s="109"/>
    </row>
    <row r="921" spans="14:30">
      <c r="N921" s="109"/>
      <c r="Y921" s="109"/>
      <c r="Z921" s="109"/>
      <c r="AA921" s="109"/>
      <c r="AB921" s="109"/>
      <c r="AC921" s="109"/>
      <c r="AD921" s="109"/>
    </row>
    <row r="922" spans="14:30">
      <c r="N922" s="109"/>
      <c r="Y922" s="109"/>
      <c r="Z922" s="109"/>
      <c r="AA922" s="109"/>
      <c r="AB922" s="109"/>
      <c r="AC922" s="109"/>
      <c r="AD922" s="109"/>
    </row>
    <row r="923" spans="14:30">
      <c r="N923" s="109"/>
      <c r="Y923" s="109"/>
      <c r="Z923" s="109"/>
      <c r="AA923" s="109"/>
      <c r="AB923" s="109"/>
      <c r="AC923" s="109"/>
      <c r="AD923" s="109"/>
    </row>
    <row r="924" spans="14:30">
      <c r="N924" s="109"/>
      <c r="Y924" s="109"/>
      <c r="Z924" s="109"/>
      <c r="AA924" s="109"/>
      <c r="AB924" s="109"/>
      <c r="AC924" s="109"/>
      <c r="AD924" s="109"/>
    </row>
    <row r="925" spans="14:30">
      <c r="N925" s="109"/>
      <c r="Y925" s="109"/>
      <c r="Z925" s="109"/>
      <c r="AA925" s="109"/>
      <c r="AB925" s="109"/>
      <c r="AC925" s="109"/>
      <c r="AD925" s="109"/>
    </row>
    <row r="926" spans="14:30">
      <c r="N926" s="109"/>
      <c r="Y926" s="109"/>
      <c r="Z926" s="109"/>
      <c r="AA926" s="109"/>
      <c r="AB926" s="109"/>
      <c r="AC926" s="109"/>
      <c r="AD926" s="109"/>
    </row>
    <row r="927" spans="14:30">
      <c r="N927" s="109"/>
      <c r="Y927" s="109"/>
      <c r="Z927" s="109"/>
      <c r="AA927" s="109"/>
      <c r="AB927" s="109"/>
      <c r="AC927" s="109"/>
      <c r="AD927" s="109"/>
    </row>
    <row r="928" spans="14:30">
      <c r="N928" s="109"/>
      <c r="Y928" s="109"/>
      <c r="Z928" s="109"/>
      <c r="AA928" s="109"/>
      <c r="AB928" s="109"/>
      <c r="AC928" s="109"/>
      <c r="AD928" s="109"/>
    </row>
    <row r="929" spans="14:30">
      <c r="N929" s="109"/>
      <c r="Y929" s="109"/>
      <c r="Z929" s="109"/>
      <c r="AA929" s="109"/>
      <c r="AB929" s="109"/>
      <c r="AC929" s="109"/>
      <c r="AD929" s="109"/>
    </row>
    <row r="930" spans="14:30">
      <c r="N930" s="109"/>
      <c r="Y930" s="109"/>
      <c r="Z930" s="109"/>
      <c r="AA930" s="109"/>
      <c r="AB930" s="109"/>
      <c r="AC930" s="109"/>
      <c r="AD930" s="109"/>
    </row>
    <row r="931" spans="14:30">
      <c r="N931" s="109"/>
      <c r="Y931" s="109"/>
      <c r="Z931" s="109"/>
      <c r="AA931" s="109"/>
      <c r="AB931" s="109"/>
      <c r="AC931" s="109"/>
      <c r="AD931" s="109"/>
    </row>
    <row r="932" spans="14:30">
      <c r="N932" s="109"/>
      <c r="Y932" s="109"/>
      <c r="Z932" s="109"/>
      <c r="AA932" s="109"/>
      <c r="AB932" s="109"/>
      <c r="AC932" s="109"/>
      <c r="AD932" s="109"/>
    </row>
    <row r="933" spans="14:30">
      <c r="N933" s="109"/>
      <c r="Y933" s="109"/>
      <c r="Z933" s="109"/>
      <c r="AA933" s="109"/>
      <c r="AB933" s="109"/>
      <c r="AC933" s="109"/>
      <c r="AD933" s="109"/>
    </row>
    <row r="934" spans="14:30">
      <c r="N934" s="109"/>
      <c r="Y934" s="109"/>
      <c r="Z934" s="109"/>
      <c r="AA934" s="109"/>
      <c r="AB934" s="109"/>
      <c r="AC934" s="109"/>
      <c r="AD934" s="109"/>
    </row>
    <row r="935" spans="14:30">
      <c r="N935" s="109"/>
      <c r="Y935" s="109"/>
      <c r="Z935" s="109"/>
      <c r="AA935" s="109"/>
      <c r="AB935" s="109"/>
      <c r="AC935" s="109"/>
      <c r="AD935" s="109"/>
    </row>
    <row r="936" spans="14:30">
      <c r="N936" s="109"/>
      <c r="Y936" s="109"/>
      <c r="Z936" s="109"/>
      <c r="AA936" s="109"/>
      <c r="AB936" s="109"/>
      <c r="AC936" s="109"/>
      <c r="AD936" s="109"/>
    </row>
    <row r="937" spans="14:30">
      <c r="N937" s="109"/>
      <c r="Y937" s="109"/>
      <c r="Z937" s="109"/>
      <c r="AA937" s="109"/>
      <c r="AB937" s="109"/>
      <c r="AC937" s="109"/>
      <c r="AD937" s="109"/>
    </row>
    <row r="938" spans="14:30">
      <c r="N938" s="109"/>
      <c r="Y938" s="109"/>
      <c r="Z938" s="109"/>
      <c r="AA938" s="109"/>
      <c r="AB938" s="109"/>
      <c r="AC938" s="109"/>
      <c r="AD938" s="109"/>
    </row>
    <row r="939" spans="14:30">
      <c r="N939" s="109"/>
      <c r="Y939" s="109"/>
      <c r="Z939" s="109"/>
      <c r="AA939" s="109"/>
      <c r="AB939" s="109"/>
      <c r="AC939" s="109"/>
      <c r="AD939" s="109"/>
    </row>
    <row r="940" spans="14:30">
      <c r="N940" s="109"/>
      <c r="Y940" s="109"/>
      <c r="Z940" s="109"/>
      <c r="AA940" s="109"/>
      <c r="AB940" s="109"/>
      <c r="AC940" s="109"/>
      <c r="AD940" s="109"/>
    </row>
    <row r="941" spans="14:30">
      <c r="N941" s="109"/>
      <c r="Y941" s="109"/>
      <c r="Z941" s="109"/>
      <c r="AA941" s="109"/>
      <c r="AB941" s="109"/>
      <c r="AC941" s="109"/>
      <c r="AD941" s="109"/>
    </row>
    <row r="942" spans="14:30">
      <c r="N942" s="109"/>
      <c r="Y942" s="109"/>
      <c r="Z942" s="109"/>
      <c r="AA942" s="109"/>
      <c r="AB942" s="109"/>
      <c r="AC942" s="109"/>
      <c r="AD942" s="109"/>
    </row>
    <row r="943" spans="14:30">
      <c r="N943" s="109"/>
      <c r="Y943" s="109"/>
      <c r="Z943" s="109"/>
      <c r="AA943" s="109"/>
      <c r="AB943" s="109"/>
      <c r="AC943" s="109"/>
      <c r="AD943" s="109"/>
    </row>
    <row r="944" spans="14:30">
      <c r="N944" s="109"/>
      <c r="Y944" s="109"/>
      <c r="Z944" s="109"/>
      <c r="AA944" s="109"/>
      <c r="AB944" s="109"/>
      <c r="AC944" s="109"/>
      <c r="AD944" s="109"/>
    </row>
    <row r="945" spans="14:30">
      <c r="N945" s="109"/>
      <c r="Y945" s="109"/>
      <c r="Z945" s="109"/>
      <c r="AA945" s="109"/>
      <c r="AB945" s="109"/>
      <c r="AC945" s="109"/>
      <c r="AD945" s="109"/>
    </row>
    <row r="946" spans="14:30">
      <c r="N946" s="109"/>
      <c r="Y946" s="109"/>
      <c r="Z946" s="109"/>
      <c r="AA946" s="109"/>
      <c r="AB946" s="109"/>
      <c r="AC946" s="109"/>
      <c r="AD946" s="109"/>
    </row>
    <row r="947" spans="14:30">
      <c r="N947" s="109"/>
      <c r="Y947" s="109"/>
      <c r="Z947" s="109"/>
      <c r="AA947" s="109"/>
      <c r="AB947" s="109"/>
      <c r="AC947" s="109"/>
      <c r="AD947" s="109"/>
    </row>
    <row r="948" spans="14:30">
      <c r="N948" s="109"/>
      <c r="Y948" s="109"/>
      <c r="Z948" s="109"/>
      <c r="AA948" s="109"/>
      <c r="AB948" s="109"/>
      <c r="AC948" s="109"/>
      <c r="AD948" s="109"/>
    </row>
    <row r="949" spans="14:30">
      <c r="N949" s="109"/>
      <c r="Y949" s="109"/>
      <c r="Z949" s="109"/>
      <c r="AA949" s="109"/>
      <c r="AB949" s="109"/>
      <c r="AC949" s="109"/>
      <c r="AD949" s="109"/>
    </row>
    <row r="950" spans="14:30">
      <c r="N950" s="109"/>
      <c r="Y950" s="109"/>
      <c r="Z950" s="109"/>
      <c r="AA950" s="109"/>
      <c r="AB950" s="109"/>
      <c r="AC950" s="109"/>
      <c r="AD950" s="109"/>
    </row>
    <row r="951" spans="14:30">
      <c r="N951" s="109"/>
      <c r="Y951" s="109"/>
      <c r="Z951" s="109"/>
      <c r="AA951" s="109"/>
      <c r="AB951" s="109"/>
      <c r="AC951" s="109"/>
      <c r="AD951" s="109"/>
    </row>
    <row r="952" spans="14:30">
      <c r="N952" s="109"/>
      <c r="Y952" s="109"/>
      <c r="Z952" s="109"/>
      <c r="AA952" s="109"/>
      <c r="AB952" s="109"/>
      <c r="AC952" s="109"/>
      <c r="AD952" s="109"/>
    </row>
    <row r="953" spans="14:30">
      <c r="N953" s="109"/>
      <c r="Y953" s="109"/>
      <c r="Z953" s="109"/>
      <c r="AA953" s="109"/>
      <c r="AB953" s="109"/>
      <c r="AC953" s="109"/>
      <c r="AD953" s="109"/>
    </row>
    <row r="954" spans="14:30">
      <c r="N954" s="109"/>
      <c r="Y954" s="109"/>
      <c r="Z954" s="109"/>
      <c r="AA954" s="109"/>
      <c r="AB954" s="109"/>
      <c r="AC954" s="109"/>
      <c r="AD954" s="109"/>
    </row>
    <row r="955" spans="14:30">
      <c r="N955" s="109"/>
      <c r="Y955" s="109"/>
      <c r="Z955" s="109"/>
      <c r="AA955" s="109"/>
      <c r="AB955" s="109"/>
      <c r="AC955" s="109"/>
      <c r="AD955" s="109"/>
    </row>
    <row r="956" spans="14:30">
      <c r="N956" s="109"/>
      <c r="Y956" s="109"/>
      <c r="Z956" s="109"/>
      <c r="AA956" s="109"/>
      <c r="AB956" s="109"/>
      <c r="AC956" s="109"/>
      <c r="AD956" s="109"/>
    </row>
    <row r="957" spans="14:30">
      <c r="N957" s="109"/>
      <c r="Y957" s="109"/>
      <c r="Z957" s="109"/>
      <c r="AA957" s="109"/>
      <c r="AB957" s="109"/>
      <c r="AC957" s="109"/>
      <c r="AD957" s="109"/>
    </row>
    <row r="958" spans="14:30">
      <c r="N958" s="109"/>
      <c r="Y958" s="109"/>
      <c r="Z958" s="109"/>
      <c r="AA958" s="109"/>
      <c r="AB958" s="109"/>
      <c r="AC958" s="109"/>
      <c r="AD958" s="109"/>
    </row>
    <row r="959" spans="14:30">
      <c r="N959" s="109"/>
      <c r="Y959" s="109"/>
      <c r="Z959" s="109"/>
      <c r="AA959" s="109"/>
      <c r="AB959" s="109"/>
      <c r="AC959" s="109"/>
      <c r="AD959" s="109"/>
    </row>
    <row r="960" spans="14:30">
      <c r="N960" s="109"/>
      <c r="Y960" s="109"/>
      <c r="Z960" s="109"/>
      <c r="AA960" s="109"/>
      <c r="AB960" s="109"/>
      <c r="AC960" s="109"/>
      <c r="AD960" s="109"/>
    </row>
    <row r="961" spans="14:30">
      <c r="N961" s="109"/>
      <c r="Y961" s="109"/>
      <c r="Z961" s="109"/>
      <c r="AA961" s="109"/>
      <c r="AB961" s="109"/>
      <c r="AC961" s="109"/>
      <c r="AD961" s="109"/>
    </row>
    <row r="962" spans="14:30">
      <c r="N962" s="109"/>
      <c r="Y962" s="109"/>
      <c r="Z962" s="109"/>
      <c r="AA962" s="109"/>
      <c r="AB962" s="109"/>
      <c r="AC962" s="109"/>
      <c r="AD962" s="109"/>
    </row>
    <row r="963" spans="14:30">
      <c r="N963" s="109"/>
      <c r="Y963" s="109"/>
      <c r="Z963" s="109"/>
      <c r="AA963" s="109"/>
      <c r="AB963" s="109"/>
      <c r="AC963" s="109"/>
      <c r="AD963" s="109"/>
    </row>
    <row r="964" spans="14:30">
      <c r="N964" s="109"/>
      <c r="Y964" s="109"/>
      <c r="Z964" s="109"/>
      <c r="AA964" s="109"/>
      <c r="AB964" s="109"/>
      <c r="AC964" s="109"/>
      <c r="AD964" s="109"/>
    </row>
    <row r="965" spans="14:30">
      <c r="N965" s="109"/>
      <c r="Y965" s="109"/>
      <c r="Z965" s="109"/>
      <c r="AA965" s="109"/>
      <c r="AB965" s="109"/>
      <c r="AC965" s="109"/>
      <c r="AD965" s="109"/>
    </row>
    <row r="966" spans="14:30">
      <c r="N966" s="109"/>
      <c r="Y966" s="109"/>
      <c r="Z966" s="109"/>
      <c r="AA966" s="109"/>
      <c r="AB966" s="109"/>
      <c r="AC966" s="109"/>
      <c r="AD966" s="109"/>
    </row>
    <row r="967" spans="14:30">
      <c r="N967" s="109"/>
      <c r="Y967" s="109"/>
      <c r="Z967" s="109"/>
      <c r="AA967" s="109"/>
      <c r="AB967" s="109"/>
      <c r="AC967" s="109"/>
      <c r="AD967" s="109"/>
    </row>
    <row r="968" spans="14:30">
      <c r="N968" s="109"/>
      <c r="Y968" s="109"/>
      <c r="Z968" s="109"/>
      <c r="AA968" s="109"/>
      <c r="AB968" s="109"/>
      <c r="AC968" s="109"/>
      <c r="AD968" s="109"/>
    </row>
    <row r="969" spans="14:30">
      <c r="N969" s="109"/>
      <c r="Y969" s="109"/>
      <c r="Z969" s="109"/>
      <c r="AA969" s="109"/>
      <c r="AB969" s="109"/>
      <c r="AC969" s="109"/>
      <c r="AD969" s="109"/>
    </row>
    <row r="970" spans="14:30">
      <c r="N970" s="109"/>
      <c r="Y970" s="109"/>
      <c r="Z970" s="109"/>
      <c r="AA970" s="109"/>
      <c r="AB970" s="109"/>
      <c r="AC970" s="109"/>
      <c r="AD970" s="109"/>
    </row>
    <row r="971" spans="14:30">
      <c r="N971" s="109"/>
      <c r="Y971" s="109"/>
      <c r="Z971" s="109"/>
      <c r="AA971" s="109"/>
      <c r="AB971" s="109"/>
      <c r="AC971" s="109"/>
      <c r="AD971" s="109"/>
    </row>
    <row r="972" spans="14:30">
      <c r="N972" s="109"/>
      <c r="Y972" s="109"/>
      <c r="Z972" s="109"/>
      <c r="AA972" s="109"/>
      <c r="AB972" s="109"/>
      <c r="AC972" s="109"/>
      <c r="AD972" s="109"/>
    </row>
    <row r="973" spans="14:30">
      <c r="N973" s="109"/>
      <c r="Y973" s="109"/>
      <c r="Z973" s="109"/>
      <c r="AA973" s="109"/>
      <c r="AB973" s="109"/>
      <c r="AC973" s="109"/>
      <c r="AD973" s="109"/>
    </row>
    <row r="974" spans="14:30">
      <c r="N974" s="109"/>
      <c r="Y974" s="109"/>
      <c r="Z974" s="109"/>
      <c r="AA974" s="109"/>
      <c r="AB974" s="109"/>
      <c r="AC974" s="109"/>
      <c r="AD974" s="109"/>
    </row>
    <row r="975" spans="14:30">
      <c r="N975" s="109"/>
      <c r="Y975" s="109"/>
      <c r="Z975" s="109"/>
      <c r="AA975" s="109"/>
      <c r="AB975" s="109"/>
      <c r="AC975" s="109"/>
      <c r="AD975" s="109"/>
    </row>
    <row r="976" spans="14:30">
      <c r="N976" s="109"/>
      <c r="Y976" s="109"/>
      <c r="Z976" s="109"/>
      <c r="AA976" s="109"/>
      <c r="AB976" s="109"/>
      <c r="AC976" s="109"/>
      <c r="AD976" s="109"/>
    </row>
    <row r="977" spans="14:30">
      <c r="N977" s="109"/>
      <c r="Y977" s="109"/>
      <c r="Z977" s="109"/>
      <c r="AA977" s="109"/>
      <c r="AB977" s="109"/>
      <c r="AC977" s="109"/>
      <c r="AD977" s="109"/>
    </row>
    <row r="978" spans="14:30">
      <c r="N978" s="109"/>
      <c r="Y978" s="109"/>
      <c r="Z978" s="109"/>
      <c r="AA978" s="109"/>
      <c r="AB978" s="109"/>
      <c r="AC978" s="109"/>
      <c r="AD978" s="109"/>
    </row>
    <row r="979" spans="14:30">
      <c r="N979" s="109"/>
      <c r="Y979" s="109"/>
      <c r="Z979" s="109"/>
      <c r="AA979" s="109"/>
      <c r="AB979" s="109"/>
      <c r="AC979" s="109"/>
      <c r="AD979" s="109"/>
    </row>
    <row r="980" spans="14:30">
      <c r="N980" s="109"/>
      <c r="Y980" s="109"/>
      <c r="Z980" s="109"/>
      <c r="AA980" s="109"/>
      <c r="AB980" s="109"/>
      <c r="AC980" s="109"/>
      <c r="AD980" s="109"/>
    </row>
    <row r="981" spans="14:30">
      <c r="N981" s="109"/>
      <c r="Y981" s="109"/>
      <c r="Z981" s="109"/>
      <c r="AA981" s="109"/>
      <c r="AB981" s="109"/>
      <c r="AC981" s="109"/>
      <c r="AD981" s="109"/>
    </row>
    <row r="982" spans="14:30">
      <c r="N982" s="109"/>
      <c r="Y982" s="109"/>
      <c r="Z982" s="109"/>
      <c r="AA982" s="109"/>
      <c r="AB982" s="109"/>
      <c r="AC982" s="109"/>
      <c r="AD982" s="109"/>
    </row>
    <row r="983" spans="14:30">
      <c r="N983" s="109"/>
      <c r="Y983" s="109"/>
      <c r="Z983" s="109"/>
      <c r="AA983" s="109"/>
      <c r="AB983" s="109"/>
      <c r="AC983" s="109"/>
      <c r="AD983" s="109"/>
    </row>
    <row r="984" spans="14:30">
      <c r="N984" s="109"/>
      <c r="Y984" s="109"/>
      <c r="Z984" s="109"/>
      <c r="AA984" s="109"/>
      <c r="AB984" s="109"/>
      <c r="AC984" s="109"/>
      <c r="AD984" s="109"/>
    </row>
    <row r="985" spans="14:30">
      <c r="N985" s="109"/>
      <c r="Y985" s="109"/>
      <c r="Z985" s="109"/>
      <c r="AA985" s="109"/>
      <c r="AB985" s="109"/>
      <c r="AC985" s="109"/>
      <c r="AD985" s="109"/>
    </row>
    <row r="986" spans="14:30">
      <c r="N986" s="109"/>
      <c r="Y986" s="109"/>
      <c r="Z986" s="109"/>
      <c r="AA986" s="109"/>
      <c r="AB986" s="109"/>
      <c r="AC986" s="109"/>
      <c r="AD986" s="109"/>
    </row>
    <row r="987" spans="14:30">
      <c r="N987" s="109"/>
      <c r="Y987" s="109"/>
      <c r="Z987" s="109"/>
      <c r="AA987" s="109"/>
      <c r="AB987" s="109"/>
      <c r="AC987" s="109"/>
      <c r="AD987" s="109"/>
    </row>
    <row r="988" spans="14:30">
      <c r="N988" s="109"/>
      <c r="Y988" s="109"/>
      <c r="Z988" s="109"/>
      <c r="AA988" s="109"/>
      <c r="AB988" s="109"/>
      <c r="AC988" s="109"/>
      <c r="AD988" s="109"/>
    </row>
    <row r="989" spans="14:30">
      <c r="N989" s="109"/>
      <c r="Y989" s="109"/>
      <c r="Z989" s="109"/>
      <c r="AA989" s="109"/>
      <c r="AB989" s="109"/>
      <c r="AC989" s="109"/>
      <c r="AD989" s="109"/>
    </row>
    <row r="990" spans="14:30">
      <c r="N990" s="109"/>
      <c r="Y990" s="109"/>
      <c r="Z990" s="109"/>
      <c r="AA990" s="109"/>
      <c r="AB990" s="109"/>
      <c r="AC990" s="109"/>
      <c r="AD990" s="109"/>
    </row>
    <row r="991" spans="14:30">
      <c r="N991" s="109"/>
      <c r="Y991" s="109"/>
      <c r="Z991" s="109"/>
      <c r="AA991" s="109"/>
      <c r="AB991" s="109"/>
      <c r="AC991" s="109"/>
      <c r="AD991" s="109"/>
    </row>
    <row r="992" spans="14:30">
      <c r="N992" s="109"/>
      <c r="Y992" s="109"/>
      <c r="Z992" s="109"/>
      <c r="AA992" s="109"/>
      <c r="AB992" s="109"/>
      <c r="AC992" s="109"/>
      <c r="AD992" s="109"/>
    </row>
    <row r="993" spans="14:30">
      <c r="N993" s="109"/>
      <c r="Y993" s="109"/>
      <c r="Z993" s="109"/>
      <c r="AA993" s="109"/>
      <c r="AB993" s="109"/>
      <c r="AC993" s="109"/>
      <c r="AD993" s="109"/>
    </row>
    <row r="994" spans="14:30">
      <c r="N994" s="109"/>
      <c r="Y994" s="109"/>
      <c r="Z994" s="109"/>
      <c r="AA994" s="109"/>
      <c r="AB994" s="109"/>
      <c r="AC994" s="109"/>
      <c r="AD994" s="109"/>
    </row>
    <row r="995" spans="14:30">
      <c r="N995" s="109"/>
      <c r="Y995" s="109"/>
      <c r="Z995" s="109"/>
      <c r="AA995" s="109"/>
      <c r="AB995" s="109"/>
      <c r="AC995" s="109"/>
      <c r="AD995" s="109"/>
    </row>
    <row r="996" spans="14:30">
      <c r="N996" s="109"/>
      <c r="Y996" s="109"/>
      <c r="Z996" s="109"/>
      <c r="AA996" s="109"/>
      <c r="AB996" s="109"/>
      <c r="AC996" s="109"/>
      <c r="AD996" s="109"/>
    </row>
    <row r="997" spans="14:30">
      <c r="N997" s="109"/>
      <c r="Y997" s="109"/>
      <c r="Z997" s="109"/>
      <c r="AA997" s="109"/>
      <c r="AB997" s="109"/>
      <c r="AC997" s="109"/>
      <c r="AD997" s="109"/>
    </row>
    <row r="998" spans="14:30">
      <c r="N998" s="109"/>
      <c r="Y998" s="109"/>
      <c r="Z998" s="109"/>
      <c r="AA998" s="109"/>
      <c r="AB998" s="109"/>
      <c r="AC998" s="109"/>
      <c r="AD998" s="109"/>
    </row>
    <row r="999" spans="14:30">
      <c r="N999" s="109"/>
      <c r="Y999" s="109"/>
      <c r="Z999" s="109"/>
      <c r="AA999" s="109"/>
      <c r="AB999" s="109"/>
      <c r="AC999" s="109"/>
      <c r="AD999" s="109"/>
    </row>
    <row r="1000" spans="14:30">
      <c r="N1000" s="109"/>
      <c r="Y1000" s="109"/>
      <c r="Z1000" s="109"/>
      <c r="AA1000" s="109"/>
      <c r="AB1000" s="109"/>
      <c r="AC1000" s="109"/>
      <c r="AD1000" s="109"/>
    </row>
    <row r="1001" spans="14:30">
      <c r="N1001" s="109"/>
      <c r="Y1001" s="109"/>
      <c r="Z1001" s="109"/>
      <c r="AA1001" s="109"/>
      <c r="AB1001" s="109"/>
      <c r="AC1001" s="109"/>
      <c r="AD1001" s="109"/>
    </row>
    <row r="1002" spans="14:30">
      <c r="N1002" s="109"/>
      <c r="Y1002" s="109"/>
      <c r="Z1002" s="109"/>
      <c r="AA1002" s="109"/>
      <c r="AB1002" s="109"/>
      <c r="AC1002" s="109"/>
      <c r="AD1002" s="109"/>
    </row>
    <row r="1003" spans="14:30">
      <c r="N1003" s="109"/>
      <c r="Y1003" s="109"/>
      <c r="Z1003" s="109"/>
      <c r="AA1003" s="109"/>
      <c r="AB1003" s="109"/>
      <c r="AC1003" s="109"/>
      <c r="AD1003" s="109"/>
    </row>
    <row r="1004" spans="14:30">
      <c r="N1004" s="109"/>
      <c r="Y1004" s="109"/>
      <c r="Z1004" s="109"/>
      <c r="AA1004" s="109"/>
      <c r="AB1004" s="109"/>
      <c r="AC1004" s="109"/>
      <c r="AD1004" s="109"/>
    </row>
    <row r="1005" spans="14:30">
      <c r="N1005" s="109"/>
      <c r="Y1005" s="109"/>
      <c r="Z1005" s="109"/>
      <c r="AA1005" s="109"/>
      <c r="AB1005" s="109"/>
      <c r="AC1005" s="109"/>
      <c r="AD1005" s="109"/>
    </row>
    <row r="1006" spans="14:30">
      <c r="N1006" s="109"/>
      <c r="Y1006" s="109"/>
      <c r="Z1006" s="109"/>
      <c r="AA1006" s="109"/>
      <c r="AB1006" s="109"/>
      <c r="AC1006" s="109"/>
      <c r="AD1006" s="109"/>
    </row>
    <row r="1007" spans="14:30">
      <c r="N1007" s="109"/>
      <c r="Y1007" s="109"/>
      <c r="Z1007" s="109"/>
      <c r="AA1007" s="109"/>
      <c r="AB1007" s="109"/>
      <c r="AC1007" s="109"/>
      <c r="AD1007" s="109"/>
    </row>
    <row r="1008" spans="14:30">
      <c r="N1008" s="109"/>
      <c r="Y1008" s="109"/>
      <c r="Z1008" s="109"/>
      <c r="AA1008" s="109"/>
      <c r="AB1008" s="109"/>
      <c r="AC1008" s="109"/>
      <c r="AD1008" s="109"/>
    </row>
    <row r="1009" spans="14:30">
      <c r="N1009" s="109"/>
      <c r="Y1009" s="109"/>
      <c r="Z1009" s="109"/>
      <c r="AA1009" s="109"/>
      <c r="AB1009" s="109"/>
      <c r="AC1009" s="109"/>
      <c r="AD1009" s="109"/>
    </row>
    <row r="1010" spans="14:30">
      <c r="N1010" s="109"/>
      <c r="Y1010" s="109"/>
      <c r="Z1010" s="109"/>
      <c r="AA1010" s="109"/>
      <c r="AB1010" s="109"/>
      <c r="AC1010" s="109"/>
      <c r="AD1010" s="109"/>
    </row>
    <row r="1011" spans="14:30">
      <c r="N1011" s="109"/>
      <c r="Y1011" s="109"/>
      <c r="Z1011" s="109"/>
      <c r="AA1011" s="109"/>
      <c r="AB1011" s="109"/>
      <c r="AC1011" s="109"/>
      <c r="AD1011" s="109"/>
    </row>
    <row r="1012" spans="14:30">
      <c r="N1012" s="109"/>
      <c r="Y1012" s="109"/>
      <c r="Z1012" s="109"/>
      <c r="AA1012" s="109"/>
      <c r="AB1012" s="109"/>
      <c r="AC1012" s="109"/>
      <c r="AD1012" s="109"/>
    </row>
    <row r="1013" spans="14:30">
      <c r="N1013" s="109"/>
      <c r="Y1013" s="109"/>
      <c r="Z1013" s="109"/>
      <c r="AA1013" s="109"/>
      <c r="AB1013" s="109"/>
      <c r="AC1013" s="109"/>
      <c r="AD1013" s="109"/>
    </row>
    <row r="1014" spans="14:30">
      <c r="N1014" s="109"/>
      <c r="Y1014" s="109"/>
      <c r="Z1014" s="109"/>
      <c r="AA1014" s="109"/>
      <c r="AB1014" s="109"/>
      <c r="AC1014" s="109"/>
      <c r="AD1014" s="109"/>
    </row>
    <row r="1015" spans="14:30">
      <c r="N1015" s="109"/>
      <c r="Y1015" s="109"/>
      <c r="Z1015" s="109"/>
      <c r="AA1015" s="109"/>
      <c r="AB1015" s="109"/>
      <c r="AC1015" s="109"/>
      <c r="AD1015" s="109"/>
    </row>
    <row r="1016" spans="14:30">
      <c r="N1016" s="109"/>
      <c r="Y1016" s="109"/>
      <c r="Z1016" s="109"/>
      <c r="AA1016" s="109"/>
      <c r="AB1016" s="109"/>
      <c r="AC1016" s="109"/>
      <c r="AD1016" s="109"/>
    </row>
    <row r="1017" spans="14:30">
      <c r="N1017" s="109"/>
      <c r="Y1017" s="109"/>
      <c r="Z1017" s="109"/>
      <c r="AA1017" s="109"/>
      <c r="AB1017" s="109"/>
      <c r="AC1017" s="109"/>
      <c r="AD1017" s="109"/>
    </row>
    <row r="1018" spans="14:30">
      <c r="N1018" s="109"/>
      <c r="Y1018" s="109"/>
      <c r="Z1018" s="109"/>
      <c r="AA1018" s="109"/>
      <c r="AB1018" s="109"/>
      <c r="AC1018" s="109"/>
      <c r="AD1018" s="109"/>
    </row>
    <row r="1019" spans="14:30">
      <c r="N1019" s="109"/>
      <c r="Y1019" s="109"/>
      <c r="Z1019" s="109"/>
      <c r="AA1019" s="109"/>
      <c r="AB1019" s="109"/>
      <c r="AC1019" s="109"/>
      <c r="AD1019" s="109"/>
    </row>
    <row r="1020" spans="14:30">
      <c r="N1020" s="109"/>
      <c r="Y1020" s="109"/>
      <c r="Z1020" s="109"/>
      <c r="AA1020" s="109"/>
      <c r="AB1020" s="109"/>
      <c r="AC1020" s="109"/>
      <c r="AD1020" s="109"/>
    </row>
    <row r="1021" spans="14:30">
      <c r="N1021" s="109"/>
      <c r="Y1021" s="109"/>
      <c r="Z1021" s="109"/>
      <c r="AA1021" s="109"/>
      <c r="AB1021" s="109"/>
      <c r="AC1021" s="109"/>
      <c r="AD1021" s="109"/>
    </row>
    <row r="1022" spans="14:30">
      <c r="N1022" s="109"/>
      <c r="Y1022" s="109"/>
      <c r="Z1022" s="109"/>
      <c r="AA1022" s="109"/>
      <c r="AB1022" s="109"/>
      <c r="AC1022" s="109"/>
      <c r="AD1022" s="109"/>
    </row>
    <row r="1023" spans="14:30">
      <c r="N1023" s="109"/>
      <c r="Y1023" s="109"/>
      <c r="Z1023" s="109"/>
      <c r="AA1023" s="109"/>
      <c r="AB1023" s="109"/>
      <c r="AC1023" s="109"/>
      <c r="AD1023" s="109"/>
    </row>
    <row r="1024" spans="14:30">
      <c r="N1024" s="109"/>
      <c r="Y1024" s="109"/>
      <c r="Z1024" s="109"/>
      <c r="AA1024" s="109"/>
      <c r="AB1024" s="109"/>
      <c r="AC1024" s="109"/>
      <c r="AD1024" s="109"/>
    </row>
    <row r="1025" spans="14:30">
      <c r="N1025" s="109"/>
      <c r="Y1025" s="109"/>
      <c r="Z1025" s="109"/>
      <c r="AA1025" s="109"/>
      <c r="AB1025" s="109"/>
      <c r="AC1025" s="109"/>
      <c r="AD1025" s="109"/>
    </row>
    <row r="1026" spans="14:30">
      <c r="N1026" s="109"/>
      <c r="Y1026" s="109"/>
      <c r="Z1026" s="109"/>
      <c r="AA1026" s="109"/>
      <c r="AB1026" s="109"/>
      <c r="AC1026" s="109"/>
      <c r="AD1026" s="109"/>
    </row>
    <row r="1027" spans="14:30">
      <c r="N1027" s="109"/>
      <c r="Y1027" s="109"/>
      <c r="Z1027" s="109"/>
      <c r="AA1027" s="109"/>
      <c r="AB1027" s="109"/>
      <c r="AC1027" s="109"/>
      <c r="AD1027" s="109"/>
    </row>
    <row r="1028" spans="14:30">
      <c r="N1028" s="109"/>
      <c r="Y1028" s="109"/>
      <c r="Z1028" s="109"/>
      <c r="AA1028" s="109"/>
      <c r="AB1028" s="109"/>
      <c r="AC1028" s="109"/>
      <c r="AD1028" s="109"/>
    </row>
    <row r="1029" spans="14:30">
      <c r="N1029" s="109"/>
      <c r="Y1029" s="109"/>
      <c r="Z1029" s="109"/>
      <c r="AA1029" s="109"/>
      <c r="AB1029" s="109"/>
      <c r="AC1029" s="109"/>
      <c r="AD1029" s="109"/>
    </row>
    <row r="1030" spans="14:30">
      <c r="N1030" s="109"/>
      <c r="Y1030" s="109"/>
      <c r="Z1030" s="109"/>
      <c r="AA1030" s="109"/>
      <c r="AB1030" s="109"/>
      <c r="AC1030" s="109"/>
      <c r="AD1030" s="109"/>
    </row>
    <row r="1031" spans="14:30">
      <c r="N1031" s="109"/>
      <c r="Y1031" s="109"/>
      <c r="Z1031" s="109"/>
      <c r="AA1031" s="109"/>
      <c r="AB1031" s="109"/>
      <c r="AC1031" s="109"/>
      <c r="AD1031" s="109"/>
    </row>
    <row r="1032" spans="14:30">
      <c r="N1032" s="109"/>
      <c r="Y1032" s="109"/>
      <c r="Z1032" s="109"/>
      <c r="AA1032" s="109"/>
      <c r="AB1032" s="109"/>
      <c r="AC1032" s="109"/>
      <c r="AD1032" s="109"/>
    </row>
    <row r="1033" spans="14:30">
      <c r="N1033" s="109"/>
      <c r="Y1033" s="109"/>
      <c r="Z1033" s="109"/>
      <c r="AA1033" s="109"/>
      <c r="AB1033" s="109"/>
      <c r="AC1033" s="109"/>
      <c r="AD1033" s="109"/>
    </row>
    <row r="1034" spans="14:30">
      <c r="N1034" s="109"/>
      <c r="Y1034" s="109"/>
      <c r="Z1034" s="109"/>
      <c r="AA1034" s="109"/>
      <c r="AB1034" s="109"/>
      <c r="AC1034" s="109"/>
      <c r="AD1034" s="109"/>
    </row>
    <row r="1035" spans="14:30">
      <c r="N1035" s="109"/>
      <c r="Y1035" s="109"/>
      <c r="Z1035" s="109"/>
      <c r="AA1035" s="109"/>
      <c r="AB1035" s="109"/>
      <c r="AC1035" s="109"/>
      <c r="AD1035" s="109"/>
    </row>
    <row r="1036" spans="14:30">
      <c r="N1036" s="109"/>
      <c r="Y1036" s="109"/>
      <c r="Z1036" s="109"/>
      <c r="AA1036" s="109"/>
      <c r="AB1036" s="109"/>
      <c r="AC1036" s="109"/>
      <c r="AD1036" s="109"/>
    </row>
    <row r="1037" spans="14:30">
      <c r="N1037" s="109"/>
      <c r="Y1037" s="109"/>
      <c r="Z1037" s="109"/>
      <c r="AA1037" s="109"/>
      <c r="AB1037" s="109"/>
      <c r="AC1037" s="109"/>
      <c r="AD1037" s="109"/>
    </row>
    <row r="1038" spans="14:30">
      <c r="N1038" s="109"/>
      <c r="Y1038" s="109"/>
      <c r="Z1038" s="109"/>
      <c r="AA1038" s="109"/>
      <c r="AB1038" s="109"/>
      <c r="AC1038" s="109"/>
      <c r="AD1038" s="109"/>
    </row>
    <row r="1039" spans="14:30">
      <c r="N1039" s="109"/>
      <c r="Y1039" s="109"/>
      <c r="Z1039" s="109"/>
      <c r="AA1039" s="109"/>
      <c r="AB1039" s="109"/>
      <c r="AC1039" s="109"/>
      <c r="AD1039" s="109"/>
    </row>
    <row r="1040" spans="14:30">
      <c r="N1040" s="109"/>
      <c r="Y1040" s="109"/>
      <c r="Z1040" s="109"/>
      <c r="AA1040" s="109"/>
      <c r="AB1040" s="109"/>
      <c r="AC1040" s="109"/>
      <c r="AD1040" s="109"/>
    </row>
    <row r="1041" spans="14:30">
      <c r="N1041" s="109"/>
      <c r="Y1041" s="109"/>
      <c r="Z1041" s="109"/>
      <c r="AA1041" s="109"/>
      <c r="AB1041" s="109"/>
      <c r="AC1041" s="109"/>
      <c r="AD1041" s="109"/>
    </row>
    <row r="1042" spans="14:30">
      <c r="N1042" s="109"/>
      <c r="Y1042" s="109"/>
      <c r="Z1042" s="109"/>
      <c r="AA1042" s="109"/>
      <c r="AB1042" s="109"/>
      <c r="AC1042" s="109"/>
      <c r="AD1042" s="109"/>
    </row>
    <row r="1043" spans="14:30">
      <c r="N1043" s="109"/>
      <c r="Y1043" s="109"/>
      <c r="Z1043" s="109"/>
      <c r="AA1043" s="109"/>
      <c r="AB1043" s="109"/>
      <c r="AC1043" s="109"/>
      <c r="AD1043" s="109"/>
    </row>
    <row r="1044" spans="14:30">
      <c r="N1044" s="109"/>
      <c r="Y1044" s="109"/>
      <c r="Z1044" s="109"/>
      <c r="AA1044" s="109"/>
      <c r="AB1044" s="109"/>
      <c r="AC1044" s="109"/>
      <c r="AD1044" s="109"/>
    </row>
    <row r="1045" spans="14:30">
      <c r="N1045" s="109"/>
      <c r="Y1045" s="109"/>
      <c r="Z1045" s="109"/>
      <c r="AA1045" s="109"/>
      <c r="AB1045" s="109"/>
      <c r="AC1045" s="109"/>
      <c r="AD1045" s="109"/>
    </row>
    <row r="1046" spans="14:30">
      <c r="N1046" s="109"/>
      <c r="Y1046" s="109"/>
      <c r="Z1046" s="109"/>
      <c r="AA1046" s="109"/>
      <c r="AB1046" s="109"/>
      <c r="AC1046" s="109"/>
      <c r="AD1046" s="109"/>
    </row>
    <row r="1047" spans="14:30">
      <c r="N1047" s="109"/>
      <c r="Y1047" s="109"/>
      <c r="Z1047" s="109"/>
      <c r="AA1047" s="109"/>
      <c r="AB1047" s="109"/>
      <c r="AC1047" s="109"/>
      <c r="AD1047" s="109"/>
    </row>
    <row r="1048" spans="14:30">
      <c r="N1048" s="109"/>
      <c r="Y1048" s="109"/>
      <c r="Z1048" s="109"/>
      <c r="AA1048" s="109"/>
      <c r="AB1048" s="109"/>
      <c r="AC1048" s="109"/>
      <c r="AD1048" s="109"/>
    </row>
    <row r="1049" spans="14:30">
      <c r="N1049" s="109"/>
      <c r="Y1049" s="109"/>
      <c r="Z1049" s="109"/>
      <c r="AA1049" s="109"/>
      <c r="AB1049" s="109"/>
      <c r="AC1049" s="109"/>
      <c r="AD1049" s="109"/>
    </row>
    <row r="1050" spans="14:30">
      <c r="N1050" s="109"/>
      <c r="Y1050" s="109"/>
      <c r="Z1050" s="109"/>
      <c r="AA1050" s="109"/>
      <c r="AB1050" s="109"/>
      <c r="AC1050" s="109"/>
      <c r="AD1050" s="109"/>
    </row>
    <row r="1051" spans="14:30">
      <c r="N1051" s="109"/>
      <c r="Y1051" s="109"/>
      <c r="Z1051" s="109"/>
      <c r="AA1051" s="109"/>
      <c r="AB1051" s="109"/>
      <c r="AC1051" s="109"/>
      <c r="AD1051" s="109"/>
    </row>
    <row r="1052" spans="14:30">
      <c r="N1052" s="109"/>
      <c r="Y1052" s="109"/>
      <c r="Z1052" s="109"/>
      <c r="AA1052" s="109"/>
      <c r="AB1052" s="109"/>
      <c r="AC1052" s="109"/>
      <c r="AD1052" s="109"/>
    </row>
    <row r="1053" spans="14:30">
      <c r="N1053" s="109"/>
      <c r="Y1053" s="109"/>
      <c r="Z1053" s="109"/>
      <c r="AA1053" s="109"/>
      <c r="AB1053" s="109"/>
      <c r="AC1053" s="109"/>
      <c r="AD1053" s="109"/>
    </row>
    <row r="1054" spans="14:30">
      <c r="N1054" s="109"/>
      <c r="Y1054" s="109"/>
      <c r="Z1054" s="109"/>
      <c r="AA1054" s="109"/>
      <c r="AB1054" s="109"/>
      <c r="AC1054" s="109"/>
      <c r="AD1054" s="109"/>
    </row>
    <row r="1055" spans="14:30">
      <c r="N1055" s="109"/>
      <c r="Y1055" s="109"/>
      <c r="Z1055" s="109"/>
      <c r="AA1055" s="109"/>
      <c r="AB1055" s="109"/>
      <c r="AC1055" s="109"/>
      <c r="AD1055" s="109"/>
    </row>
    <row r="1056" spans="14:30">
      <c r="N1056" s="109"/>
      <c r="Y1056" s="109"/>
      <c r="Z1056" s="109"/>
      <c r="AA1056" s="109"/>
      <c r="AB1056" s="109"/>
      <c r="AC1056" s="109"/>
      <c r="AD1056" s="109"/>
    </row>
    <row r="1057" spans="14:30">
      <c r="N1057" s="109"/>
      <c r="Y1057" s="109"/>
      <c r="Z1057" s="109"/>
      <c r="AA1057" s="109"/>
      <c r="AB1057" s="109"/>
      <c r="AC1057" s="109"/>
      <c r="AD1057" s="109"/>
    </row>
    <row r="1058" spans="14:30">
      <c r="N1058" s="109"/>
      <c r="Y1058" s="109"/>
      <c r="Z1058" s="109"/>
      <c r="AA1058" s="109"/>
      <c r="AB1058" s="109"/>
      <c r="AC1058" s="109"/>
      <c r="AD1058" s="109"/>
    </row>
    <row r="1059" spans="14:30">
      <c r="N1059" s="109"/>
      <c r="Y1059" s="109"/>
      <c r="Z1059" s="109"/>
      <c r="AA1059" s="109"/>
      <c r="AB1059" s="109"/>
      <c r="AC1059" s="109"/>
      <c r="AD1059" s="109"/>
    </row>
    <row r="1060" spans="14:30">
      <c r="N1060" s="109"/>
      <c r="Y1060" s="109"/>
      <c r="Z1060" s="109"/>
      <c r="AA1060" s="109"/>
      <c r="AB1060" s="109"/>
      <c r="AC1060" s="109"/>
      <c r="AD1060" s="109"/>
    </row>
    <row r="1061" spans="14:30">
      <c r="N1061" s="109"/>
      <c r="Y1061" s="109"/>
      <c r="Z1061" s="109"/>
      <c r="AA1061" s="109"/>
      <c r="AB1061" s="109"/>
      <c r="AC1061" s="109"/>
      <c r="AD1061" s="109"/>
    </row>
    <row r="1062" spans="14:30">
      <c r="N1062" s="109"/>
      <c r="Y1062" s="109"/>
      <c r="Z1062" s="109"/>
      <c r="AA1062" s="109"/>
      <c r="AB1062" s="109"/>
      <c r="AC1062" s="109"/>
      <c r="AD1062" s="109"/>
    </row>
    <row r="1063" spans="14:30">
      <c r="N1063" s="109"/>
      <c r="Y1063" s="109"/>
      <c r="Z1063" s="109"/>
      <c r="AA1063" s="109"/>
      <c r="AB1063" s="109"/>
      <c r="AC1063" s="109"/>
      <c r="AD1063" s="109"/>
    </row>
    <row r="1064" spans="14:30">
      <c r="N1064" s="109"/>
      <c r="Y1064" s="109"/>
      <c r="Z1064" s="109"/>
      <c r="AA1064" s="109"/>
      <c r="AB1064" s="109"/>
      <c r="AC1064" s="109"/>
      <c r="AD1064" s="109"/>
    </row>
    <row r="1065" spans="14:30">
      <c r="N1065" s="109"/>
      <c r="Y1065" s="109"/>
      <c r="Z1065" s="109"/>
      <c r="AA1065" s="109"/>
      <c r="AB1065" s="109"/>
      <c r="AC1065" s="109"/>
      <c r="AD1065" s="109"/>
    </row>
    <row r="1066" spans="14:30">
      <c r="N1066" s="109"/>
      <c r="Y1066" s="109"/>
      <c r="Z1066" s="109"/>
      <c r="AA1066" s="109"/>
      <c r="AB1066" s="109"/>
      <c r="AC1066" s="109"/>
      <c r="AD1066" s="109"/>
    </row>
    <row r="1067" spans="14:30">
      <c r="N1067" s="109"/>
      <c r="Y1067" s="109"/>
      <c r="Z1067" s="109"/>
      <c r="AA1067" s="109"/>
      <c r="AB1067" s="109"/>
      <c r="AC1067" s="109"/>
      <c r="AD1067" s="109"/>
    </row>
    <row r="1068" spans="14:30">
      <c r="N1068" s="109"/>
      <c r="Y1068" s="109"/>
      <c r="Z1068" s="109"/>
      <c r="AA1068" s="109"/>
      <c r="AB1068" s="109"/>
      <c r="AC1068" s="109"/>
      <c r="AD1068" s="109"/>
    </row>
    <row r="1069" spans="14:30">
      <c r="N1069" s="109"/>
      <c r="Y1069" s="109"/>
      <c r="Z1069" s="109"/>
      <c r="AA1069" s="109"/>
      <c r="AB1069" s="109"/>
      <c r="AC1069" s="109"/>
      <c r="AD1069" s="109"/>
    </row>
    <row r="1070" spans="14:30">
      <c r="N1070" s="109"/>
      <c r="Y1070" s="109"/>
      <c r="Z1070" s="109"/>
      <c r="AA1070" s="109"/>
      <c r="AB1070" s="109"/>
      <c r="AC1070" s="109"/>
      <c r="AD1070" s="109"/>
    </row>
    <row r="1071" spans="14:30">
      <c r="N1071" s="109"/>
      <c r="Y1071" s="109"/>
      <c r="Z1071" s="109"/>
      <c r="AA1071" s="109"/>
      <c r="AB1071" s="109"/>
      <c r="AC1071" s="109"/>
      <c r="AD1071" s="109"/>
    </row>
    <row r="1072" spans="14:30">
      <c r="N1072" s="109"/>
      <c r="Y1072" s="109"/>
      <c r="Z1072" s="109"/>
      <c r="AA1072" s="109"/>
      <c r="AB1072" s="109"/>
      <c r="AC1072" s="109"/>
      <c r="AD1072" s="109"/>
    </row>
    <row r="1073" spans="14:30">
      <c r="N1073" s="109"/>
      <c r="Y1073" s="109"/>
      <c r="Z1073" s="109"/>
      <c r="AA1073" s="109"/>
      <c r="AB1073" s="109"/>
      <c r="AC1073" s="109"/>
      <c r="AD1073" s="109"/>
    </row>
    <row r="1074" spans="14:30">
      <c r="N1074" s="109"/>
      <c r="Y1074" s="109"/>
      <c r="Z1074" s="109"/>
      <c r="AA1074" s="109"/>
      <c r="AB1074" s="109"/>
      <c r="AC1074" s="109"/>
      <c r="AD1074" s="109"/>
    </row>
    <row r="1075" spans="14:30">
      <c r="N1075" s="109"/>
      <c r="Y1075" s="109"/>
      <c r="Z1075" s="109"/>
      <c r="AA1075" s="109"/>
      <c r="AB1075" s="109"/>
      <c r="AC1075" s="109"/>
      <c r="AD1075" s="109"/>
    </row>
    <row r="1076" spans="14:30">
      <c r="N1076" s="109"/>
      <c r="Y1076" s="109"/>
      <c r="Z1076" s="109"/>
      <c r="AA1076" s="109"/>
      <c r="AB1076" s="109"/>
      <c r="AC1076" s="109"/>
      <c r="AD1076" s="109"/>
    </row>
    <row r="1077" spans="14:30">
      <c r="N1077" s="109"/>
      <c r="Y1077" s="109"/>
      <c r="Z1077" s="109"/>
      <c r="AA1077" s="109"/>
      <c r="AB1077" s="109"/>
      <c r="AC1077" s="109"/>
      <c r="AD1077" s="109"/>
    </row>
    <row r="1078" spans="14:30">
      <c r="N1078" s="109"/>
      <c r="Y1078" s="109"/>
      <c r="Z1078" s="109"/>
      <c r="AA1078" s="109"/>
      <c r="AB1078" s="109"/>
      <c r="AC1078" s="109"/>
      <c r="AD1078" s="109"/>
    </row>
    <row r="1079" spans="14:30">
      <c r="N1079" s="109"/>
      <c r="Y1079" s="109"/>
      <c r="Z1079" s="109"/>
      <c r="AA1079" s="109"/>
      <c r="AB1079" s="109"/>
      <c r="AC1079" s="109"/>
      <c r="AD1079" s="109"/>
    </row>
    <row r="1080" spans="14:30">
      <c r="N1080" s="109"/>
      <c r="Y1080" s="109"/>
      <c r="Z1080" s="109"/>
      <c r="AA1080" s="109"/>
      <c r="AB1080" s="109"/>
      <c r="AC1080" s="109"/>
      <c r="AD1080" s="109"/>
    </row>
    <row r="1081" spans="14:30">
      <c r="N1081" s="109"/>
      <c r="Y1081" s="109"/>
      <c r="Z1081" s="109"/>
      <c r="AA1081" s="109"/>
      <c r="AB1081" s="109"/>
      <c r="AC1081" s="109"/>
      <c r="AD1081" s="109"/>
    </row>
    <row r="1082" spans="14:30">
      <c r="N1082" s="109"/>
      <c r="Y1082" s="109"/>
      <c r="Z1082" s="109"/>
      <c r="AA1082" s="109"/>
      <c r="AB1082" s="109"/>
      <c r="AC1082" s="109"/>
      <c r="AD1082" s="109"/>
    </row>
    <row r="1083" spans="14:30">
      <c r="N1083" s="109"/>
      <c r="Y1083" s="109"/>
      <c r="Z1083" s="109"/>
      <c r="AA1083" s="109"/>
      <c r="AB1083" s="109"/>
      <c r="AC1083" s="109"/>
      <c r="AD1083" s="109"/>
    </row>
    <row r="1084" spans="14:30">
      <c r="N1084" s="109"/>
      <c r="Y1084" s="109"/>
      <c r="Z1084" s="109"/>
      <c r="AA1084" s="109"/>
      <c r="AB1084" s="109"/>
      <c r="AC1084" s="109"/>
      <c r="AD1084" s="109"/>
    </row>
    <row r="1085" spans="14:30">
      <c r="N1085" s="109"/>
      <c r="Y1085" s="109"/>
      <c r="Z1085" s="109"/>
      <c r="AA1085" s="109"/>
      <c r="AB1085" s="109"/>
      <c r="AC1085" s="109"/>
      <c r="AD1085" s="109"/>
    </row>
    <row r="1086" spans="14:30">
      <c r="N1086" s="109"/>
      <c r="Y1086" s="109"/>
      <c r="Z1086" s="109"/>
      <c r="AA1086" s="109"/>
      <c r="AB1086" s="109"/>
      <c r="AC1086" s="109"/>
      <c r="AD1086" s="109"/>
    </row>
    <row r="1087" spans="14:30">
      <c r="N1087" s="109"/>
      <c r="Y1087" s="109"/>
      <c r="Z1087" s="109"/>
      <c r="AA1087" s="109"/>
      <c r="AB1087" s="109"/>
      <c r="AC1087" s="109"/>
      <c r="AD1087" s="109"/>
    </row>
    <row r="1088" spans="14:30">
      <c r="N1088" s="109"/>
      <c r="Y1088" s="109"/>
      <c r="Z1088" s="109"/>
      <c r="AA1088" s="109"/>
      <c r="AB1088" s="109"/>
      <c r="AC1088" s="109"/>
      <c r="AD1088" s="109"/>
    </row>
    <row r="1089" spans="14:30">
      <c r="N1089" s="109"/>
      <c r="Y1089" s="109"/>
      <c r="Z1089" s="109"/>
      <c r="AA1089" s="109"/>
      <c r="AB1089" s="109"/>
      <c r="AC1089" s="109"/>
      <c r="AD1089" s="109"/>
    </row>
    <row r="1090" spans="14:30">
      <c r="N1090" s="109"/>
      <c r="Y1090" s="109"/>
      <c r="Z1090" s="109"/>
      <c r="AA1090" s="109"/>
      <c r="AB1090" s="109"/>
      <c r="AC1090" s="109"/>
      <c r="AD1090" s="109"/>
    </row>
    <row r="1091" spans="14:30">
      <c r="N1091" s="109"/>
      <c r="Y1091" s="109"/>
      <c r="Z1091" s="109"/>
      <c r="AA1091" s="109"/>
      <c r="AB1091" s="109"/>
      <c r="AC1091" s="109"/>
      <c r="AD1091" s="109"/>
    </row>
    <row r="1092" spans="14:30">
      <c r="N1092" s="109"/>
      <c r="Y1092" s="109"/>
      <c r="Z1092" s="109"/>
      <c r="AA1092" s="109"/>
      <c r="AB1092" s="109"/>
      <c r="AC1092" s="109"/>
      <c r="AD1092" s="109"/>
    </row>
    <row r="1093" spans="14:30">
      <c r="N1093" s="109"/>
      <c r="Y1093" s="109"/>
      <c r="Z1093" s="109"/>
      <c r="AA1093" s="109"/>
      <c r="AB1093" s="109"/>
      <c r="AC1093" s="109"/>
      <c r="AD1093" s="109"/>
    </row>
    <row r="1094" spans="14:30">
      <c r="N1094" s="109"/>
      <c r="Y1094" s="109"/>
      <c r="Z1094" s="109"/>
      <c r="AA1094" s="109"/>
      <c r="AB1094" s="109"/>
      <c r="AC1094" s="109"/>
      <c r="AD1094" s="109"/>
    </row>
    <row r="1095" spans="14:30">
      <c r="N1095" s="109"/>
      <c r="Y1095" s="109"/>
      <c r="Z1095" s="109"/>
      <c r="AA1095" s="109"/>
      <c r="AB1095" s="109"/>
      <c r="AC1095" s="109"/>
      <c r="AD1095" s="109"/>
    </row>
    <row r="1096" spans="14:30">
      <c r="N1096" s="109"/>
      <c r="Y1096" s="109"/>
      <c r="Z1096" s="109"/>
      <c r="AA1096" s="109"/>
      <c r="AB1096" s="109"/>
      <c r="AC1096" s="109"/>
      <c r="AD1096" s="109"/>
    </row>
    <row r="1097" spans="14:30">
      <c r="N1097" s="109"/>
      <c r="Y1097" s="109"/>
      <c r="Z1097" s="109"/>
      <c r="AA1097" s="109"/>
      <c r="AB1097" s="109"/>
      <c r="AC1097" s="109"/>
      <c r="AD1097" s="109"/>
    </row>
    <row r="1098" spans="14:30">
      <c r="N1098" s="109"/>
      <c r="Y1098" s="109"/>
      <c r="Z1098" s="109"/>
      <c r="AA1098" s="109"/>
      <c r="AB1098" s="109"/>
      <c r="AC1098" s="109"/>
      <c r="AD1098" s="109"/>
    </row>
    <row r="1099" spans="14:30">
      <c r="N1099" s="109"/>
      <c r="Y1099" s="109"/>
      <c r="Z1099" s="109"/>
      <c r="AA1099" s="109"/>
      <c r="AB1099" s="109"/>
      <c r="AC1099" s="109"/>
      <c r="AD1099" s="109"/>
    </row>
    <row r="1100" spans="14:30">
      <c r="N1100" s="109"/>
      <c r="Y1100" s="109"/>
      <c r="Z1100" s="109"/>
      <c r="AA1100" s="109"/>
      <c r="AB1100" s="109"/>
      <c r="AC1100" s="109"/>
      <c r="AD1100" s="109"/>
    </row>
    <row r="1101" spans="14:30">
      <c r="N1101" s="109"/>
      <c r="Y1101" s="109"/>
      <c r="Z1101" s="109"/>
      <c r="AA1101" s="109"/>
      <c r="AB1101" s="109"/>
      <c r="AC1101" s="109"/>
      <c r="AD1101" s="109"/>
    </row>
    <row r="1102" spans="14:30">
      <c r="N1102" s="109"/>
      <c r="Y1102" s="109"/>
      <c r="Z1102" s="109"/>
      <c r="AA1102" s="109"/>
      <c r="AB1102" s="109"/>
      <c r="AC1102" s="109"/>
      <c r="AD1102" s="109"/>
    </row>
    <row r="1103" spans="14:30">
      <c r="N1103" s="109"/>
      <c r="Y1103" s="109"/>
      <c r="Z1103" s="109"/>
      <c r="AA1103" s="109"/>
      <c r="AB1103" s="109"/>
      <c r="AC1103" s="109"/>
      <c r="AD1103" s="109"/>
    </row>
    <row r="1104" spans="14:30">
      <c r="N1104" s="109"/>
      <c r="Y1104" s="109"/>
      <c r="Z1104" s="109"/>
      <c r="AA1104" s="109"/>
      <c r="AB1104" s="109"/>
      <c r="AC1104" s="109"/>
      <c r="AD1104" s="109"/>
    </row>
    <row r="1105" spans="14:30">
      <c r="N1105" s="109"/>
      <c r="Y1105" s="109"/>
      <c r="Z1105" s="109"/>
      <c r="AA1105" s="109"/>
      <c r="AB1105" s="109"/>
      <c r="AC1105" s="109"/>
      <c r="AD1105" s="109"/>
    </row>
    <row r="1106" spans="14:30">
      <c r="N1106" s="109"/>
      <c r="Y1106" s="109"/>
      <c r="Z1106" s="109"/>
      <c r="AA1106" s="109"/>
      <c r="AB1106" s="109"/>
      <c r="AC1106" s="109"/>
      <c r="AD1106" s="109"/>
    </row>
    <row r="1107" spans="14:30">
      <c r="N1107" s="109"/>
      <c r="Y1107" s="109"/>
      <c r="Z1107" s="109"/>
      <c r="AA1107" s="109"/>
      <c r="AB1107" s="109"/>
      <c r="AC1107" s="109"/>
      <c r="AD1107" s="109"/>
    </row>
    <row r="1108" spans="14:30">
      <c r="N1108" s="109"/>
      <c r="Y1108" s="109"/>
      <c r="Z1108" s="109"/>
      <c r="AA1108" s="109"/>
      <c r="AB1108" s="109"/>
      <c r="AC1108" s="109"/>
      <c r="AD1108" s="109"/>
    </row>
    <row r="1109" spans="14:30">
      <c r="N1109" s="109"/>
      <c r="Y1109" s="109"/>
      <c r="Z1109" s="109"/>
      <c r="AA1109" s="109"/>
      <c r="AB1109" s="109"/>
      <c r="AC1109" s="109"/>
      <c r="AD1109" s="109"/>
    </row>
    <row r="1110" spans="14:30">
      <c r="N1110" s="109"/>
      <c r="Y1110" s="109"/>
      <c r="Z1110" s="109"/>
      <c r="AA1110" s="109"/>
      <c r="AB1110" s="109"/>
      <c r="AC1110" s="109"/>
      <c r="AD1110" s="109"/>
    </row>
    <row r="1111" spans="14:30">
      <c r="N1111" s="109"/>
      <c r="Y1111" s="109"/>
      <c r="Z1111" s="109"/>
      <c r="AA1111" s="109"/>
      <c r="AB1111" s="109"/>
      <c r="AC1111" s="109"/>
      <c r="AD1111" s="109"/>
    </row>
    <row r="1112" spans="14:30">
      <c r="N1112" s="109"/>
      <c r="Y1112" s="109"/>
      <c r="Z1112" s="109"/>
      <c r="AA1112" s="109"/>
      <c r="AB1112" s="109"/>
      <c r="AC1112" s="109"/>
      <c r="AD1112" s="109"/>
    </row>
    <row r="1113" spans="14:30">
      <c r="N1113" s="109"/>
      <c r="Y1113" s="109"/>
      <c r="Z1113" s="109"/>
      <c r="AA1113" s="109"/>
      <c r="AB1113" s="109"/>
      <c r="AC1113" s="109"/>
      <c r="AD1113" s="109"/>
    </row>
    <row r="1114" spans="14:30">
      <c r="N1114" s="109"/>
      <c r="Y1114" s="109"/>
      <c r="Z1114" s="109"/>
      <c r="AA1114" s="109"/>
      <c r="AB1114" s="109"/>
      <c r="AC1114" s="109"/>
      <c r="AD1114" s="109"/>
    </row>
    <row r="1115" spans="14:30">
      <c r="N1115" s="109"/>
      <c r="Y1115" s="109"/>
      <c r="Z1115" s="109"/>
      <c r="AA1115" s="109"/>
      <c r="AB1115" s="109"/>
      <c r="AC1115" s="109"/>
      <c r="AD1115" s="109"/>
    </row>
    <row r="1116" spans="14:30">
      <c r="N1116" s="109"/>
      <c r="Y1116" s="109"/>
      <c r="Z1116" s="109"/>
      <c r="AA1116" s="109"/>
      <c r="AB1116" s="109"/>
      <c r="AC1116" s="109"/>
      <c r="AD1116" s="109"/>
    </row>
    <row r="1117" spans="14:30">
      <c r="N1117" s="109"/>
      <c r="Y1117" s="109"/>
      <c r="Z1117" s="109"/>
      <c r="AA1117" s="109"/>
      <c r="AB1117" s="109"/>
      <c r="AC1117" s="109"/>
      <c r="AD1117" s="109"/>
    </row>
    <row r="1118" spans="14:30">
      <c r="N1118" s="109"/>
      <c r="Y1118" s="109"/>
      <c r="Z1118" s="109"/>
      <c r="AA1118" s="109"/>
      <c r="AB1118" s="109"/>
      <c r="AC1118" s="109"/>
      <c r="AD1118" s="109"/>
    </row>
    <row r="1119" spans="14:30">
      <c r="N1119" s="109"/>
      <c r="Y1119" s="109"/>
      <c r="Z1119" s="109"/>
      <c r="AA1119" s="109"/>
      <c r="AB1119" s="109"/>
      <c r="AC1119" s="109"/>
      <c r="AD1119" s="109"/>
    </row>
    <row r="1120" spans="14:30">
      <c r="N1120" s="109"/>
      <c r="Y1120" s="109"/>
      <c r="Z1120" s="109"/>
      <c r="AA1120" s="109"/>
      <c r="AB1120" s="109"/>
      <c r="AC1120" s="109"/>
      <c r="AD1120" s="109"/>
    </row>
    <row r="1121" spans="14:30">
      <c r="N1121" s="109"/>
      <c r="Y1121" s="109"/>
      <c r="Z1121" s="109"/>
      <c r="AA1121" s="109"/>
      <c r="AB1121" s="109"/>
      <c r="AC1121" s="109"/>
      <c r="AD1121" s="109"/>
    </row>
    <row r="1122" spans="14:30">
      <c r="N1122" s="109"/>
      <c r="Y1122" s="109"/>
      <c r="Z1122" s="109"/>
      <c r="AA1122" s="109"/>
      <c r="AB1122" s="109"/>
      <c r="AC1122" s="109"/>
      <c r="AD1122" s="109"/>
    </row>
    <row r="1123" spans="14:30">
      <c r="N1123" s="109"/>
      <c r="Y1123" s="109"/>
      <c r="Z1123" s="109"/>
      <c r="AA1123" s="109"/>
      <c r="AB1123" s="109"/>
      <c r="AC1123" s="109"/>
      <c r="AD1123" s="109"/>
    </row>
    <row r="1124" spans="14:30">
      <c r="N1124" s="109"/>
      <c r="Y1124" s="109"/>
      <c r="Z1124" s="109"/>
      <c r="AA1124" s="109"/>
      <c r="AB1124" s="109"/>
      <c r="AC1124" s="109"/>
      <c r="AD1124" s="109"/>
    </row>
    <row r="1125" spans="14:30">
      <c r="N1125" s="109"/>
      <c r="Y1125" s="109"/>
      <c r="Z1125" s="109"/>
      <c r="AA1125" s="109"/>
      <c r="AB1125" s="109"/>
      <c r="AC1125" s="109"/>
      <c r="AD1125" s="109"/>
    </row>
    <row r="1126" spans="14:30">
      <c r="N1126" s="109"/>
      <c r="Y1126" s="109"/>
      <c r="Z1126" s="109"/>
      <c r="AA1126" s="109"/>
      <c r="AB1126" s="109"/>
      <c r="AC1126" s="109"/>
      <c r="AD1126" s="109"/>
    </row>
    <row r="1127" spans="14:30">
      <c r="N1127" s="109"/>
      <c r="Y1127" s="109"/>
      <c r="Z1127" s="109"/>
      <c r="AA1127" s="109"/>
      <c r="AB1127" s="109"/>
      <c r="AC1127" s="109"/>
      <c r="AD1127" s="109"/>
    </row>
    <row r="1128" spans="14:30">
      <c r="N1128" s="109"/>
      <c r="Y1128" s="109"/>
      <c r="Z1128" s="109"/>
      <c r="AA1128" s="109"/>
      <c r="AB1128" s="109"/>
      <c r="AC1128" s="109"/>
      <c r="AD1128" s="109"/>
    </row>
    <row r="1129" spans="14:30">
      <c r="N1129" s="109"/>
      <c r="Y1129" s="109"/>
      <c r="Z1129" s="109"/>
      <c r="AA1129" s="109"/>
      <c r="AB1129" s="109"/>
      <c r="AC1129" s="109"/>
      <c r="AD1129" s="109"/>
    </row>
    <row r="1130" spans="14:30">
      <c r="N1130" s="109"/>
      <c r="Y1130" s="109"/>
      <c r="Z1130" s="109"/>
      <c r="AA1130" s="109"/>
      <c r="AB1130" s="109"/>
      <c r="AC1130" s="109"/>
      <c r="AD1130" s="109"/>
    </row>
    <row r="1131" spans="14:30">
      <c r="N1131" s="109"/>
      <c r="Y1131" s="109"/>
      <c r="Z1131" s="109"/>
      <c r="AA1131" s="109"/>
      <c r="AB1131" s="109"/>
      <c r="AC1131" s="109"/>
      <c r="AD1131" s="109"/>
    </row>
    <row r="1132" spans="14:30">
      <c r="N1132" s="109"/>
      <c r="Y1132" s="109"/>
      <c r="Z1132" s="109"/>
      <c r="AA1132" s="109"/>
      <c r="AB1132" s="109"/>
      <c r="AC1132" s="109"/>
      <c r="AD1132" s="109"/>
    </row>
    <row r="1133" spans="14:30">
      <c r="N1133" s="109"/>
      <c r="Y1133" s="109"/>
      <c r="Z1133" s="109"/>
      <c r="AA1133" s="109"/>
      <c r="AB1133" s="109"/>
      <c r="AC1133" s="109"/>
      <c r="AD1133" s="109"/>
    </row>
    <row r="1134" spans="14:30">
      <c r="N1134" s="109"/>
      <c r="Y1134" s="109"/>
      <c r="Z1134" s="109"/>
      <c r="AA1134" s="109"/>
      <c r="AB1134" s="109"/>
      <c r="AC1134" s="109"/>
      <c r="AD1134" s="109"/>
    </row>
    <row r="1135" spans="14:30">
      <c r="N1135" s="109"/>
      <c r="Y1135" s="109"/>
      <c r="Z1135" s="109"/>
      <c r="AA1135" s="109"/>
      <c r="AB1135" s="109"/>
      <c r="AC1135" s="109"/>
      <c r="AD1135" s="109"/>
    </row>
    <row r="1136" spans="14:30">
      <c r="N1136" s="109"/>
      <c r="Y1136" s="109"/>
      <c r="Z1136" s="109"/>
      <c r="AA1136" s="109"/>
      <c r="AB1136" s="109"/>
      <c r="AC1136" s="109"/>
      <c r="AD1136" s="109"/>
    </row>
    <row r="1137" spans="14:30">
      <c r="N1137" s="109"/>
      <c r="Y1137" s="109"/>
      <c r="Z1137" s="109"/>
      <c r="AA1137" s="109"/>
      <c r="AB1137" s="109"/>
      <c r="AC1137" s="109"/>
      <c r="AD1137" s="109"/>
    </row>
    <row r="1138" spans="14:30">
      <c r="N1138" s="109"/>
      <c r="Y1138" s="109"/>
      <c r="Z1138" s="109"/>
      <c r="AA1138" s="109"/>
      <c r="AB1138" s="109"/>
      <c r="AC1138" s="109"/>
      <c r="AD1138" s="109"/>
    </row>
    <row r="1139" spans="14:30">
      <c r="N1139" s="109"/>
      <c r="Y1139" s="109"/>
      <c r="Z1139" s="109"/>
      <c r="AA1139" s="109"/>
      <c r="AB1139" s="109"/>
      <c r="AC1139" s="109"/>
      <c r="AD1139" s="109"/>
    </row>
    <row r="1140" spans="14:30">
      <c r="N1140" s="109"/>
      <c r="Y1140" s="109"/>
      <c r="Z1140" s="109"/>
      <c r="AA1140" s="109"/>
      <c r="AB1140" s="109"/>
      <c r="AC1140" s="109"/>
      <c r="AD1140" s="109"/>
    </row>
    <row r="1141" spans="14:30">
      <c r="N1141" s="109"/>
      <c r="Y1141" s="109"/>
      <c r="Z1141" s="109"/>
      <c r="AA1141" s="109"/>
      <c r="AB1141" s="109"/>
      <c r="AC1141" s="109"/>
      <c r="AD1141" s="109"/>
    </row>
    <row r="1142" spans="14:30">
      <c r="N1142" s="109"/>
      <c r="Y1142" s="109"/>
      <c r="Z1142" s="109"/>
      <c r="AA1142" s="109"/>
      <c r="AB1142" s="109"/>
      <c r="AC1142" s="109"/>
      <c r="AD1142" s="109"/>
    </row>
    <row r="1143" spans="14:30">
      <c r="N1143" s="109"/>
      <c r="Y1143" s="109"/>
      <c r="Z1143" s="109"/>
      <c r="AA1143" s="109"/>
      <c r="AB1143" s="109"/>
      <c r="AC1143" s="109"/>
      <c r="AD1143" s="109"/>
    </row>
    <row r="1144" spans="14:30">
      <c r="N1144" s="109"/>
      <c r="Y1144" s="109"/>
      <c r="Z1144" s="109"/>
      <c r="AA1144" s="109"/>
      <c r="AB1144" s="109"/>
      <c r="AC1144" s="109"/>
      <c r="AD1144" s="109"/>
    </row>
    <row r="1145" spans="14:30">
      <c r="N1145" s="109"/>
      <c r="Y1145" s="109"/>
      <c r="Z1145" s="109"/>
      <c r="AA1145" s="109"/>
      <c r="AB1145" s="109"/>
      <c r="AC1145" s="109"/>
      <c r="AD1145" s="109"/>
    </row>
    <row r="1146" spans="14:30">
      <c r="N1146" s="109"/>
      <c r="Y1146" s="109"/>
      <c r="Z1146" s="109"/>
      <c r="AA1146" s="109"/>
      <c r="AB1146" s="109"/>
      <c r="AC1146" s="109"/>
      <c r="AD1146" s="109"/>
    </row>
    <row r="1147" spans="14:30">
      <c r="N1147" s="109"/>
      <c r="Y1147" s="109"/>
      <c r="Z1147" s="109"/>
      <c r="AA1147" s="109"/>
      <c r="AB1147" s="109"/>
      <c r="AC1147" s="109"/>
      <c r="AD1147" s="109"/>
    </row>
    <row r="1148" spans="14:30">
      <c r="N1148" s="109"/>
      <c r="Y1148" s="109"/>
      <c r="Z1148" s="109"/>
      <c r="AA1148" s="109"/>
      <c r="AB1148" s="109"/>
      <c r="AC1148" s="109"/>
      <c r="AD1148" s="109"/>
    </row>
    <row r="1149" spans="14:30">
      <c r="N1149" s="109"/>
      <c r="Y1149" s="109"/>
      <c r="Z1149" s="109"/>
      <c r="AA1149" s="109"/>
      <c r="AB1149" s="109"/>
      <c r="AC1149" s="109"/>
      <c r="AD1149" s="109"/>
    </row>
    <row r="1150" spans="14:30">
      <c r="N1150" s="109"/>
      <c r="Y1150" s="109"/>
      <c r="Z1150" s="109"/>
      <c r="AA1150" s="109"/>
      <c r="AB1150" s="109"/>
      <c r="AC1150" s="109"/>
      <c r="AD1150" s="109"/>
    </row>
    <row r="1151" spans="14:30">
      <c r="N1151" s="109"/>
      <c r="Y1151" s="109"/>
      <c r="Z1151" s="109"/>
      <c r="AA1151" s="109"/>
      <c r="AB1151" s="109"/>
      <c r="AC1151" s="109"/>
      <c r="AD1151" s="109"/>
    </row>
    <row r="1152" spans="14:30">
      <c r="N1152" s="109"/>
      <c r="Y1152" s="109"/>
      <c r="Z1152" s="109"/>
      <c r="AA1152" s="109"/>
      <c r="AB1152" s="109"/>
      <c r="AC1152" s="109"/>
      <c r="AD1152" s="109"/>
    </row>
    <row r="1153" spans="14:30">
      <c r="N1153" s="109"/>
      <c r="Y1153" s="109"/>
      <c r="Z1153" s="109"/>
      <c r="AA1153" s="109"/>
      <c r="AB1153" s="109"/>
      <c r="AC1153" s="109"/>
      <c r="AD1153" s="109"/>
    </row>
    <row r="1154" spans="14:30">
      <c r="N1154" s="109"/>
      <c r="Y1154" s="109"/>
      <c r="Z1154" s="109"/>
      <c r="AA1154" s="109"/>
      <c r="AB1154" s="109"/>
      <c r="AC1154" s="109"/>
      <c r="AD1154" s="109"/>
    </row>
    <row r="1155" spans="14:30">
      <c r="N1155" s="109"/>
      <c r="Y1155" s="109"/>
      <c r="Z1155" s="109"/>
      <c r="AA1155" s="109"/>
      <c r="AB1155" s="109"/>
      <c r="AC1155" s="109"/>
      <c r="AD1155" s="109"/>
    </row>
    <row r="1156" spans="14:30">
      <c r="N1156" s="109"/>
      <c r="Y1156" s="109"/>
      <c r="Z1156" s="109"/>
      <c r="AA1156" s="109"/>
      <c r="AB1156" s="109"/>
      <c r="AC1156" s="109"/>
      <c r="AD1156" s="109"/>
    </row>
    <row r="1157" spans="14:30">
      <c r="N1157" s="109"/>
      <c r="Y1157" s="109"/>
      <c r="Z1157" s="109"/>
      <c r="AA1157" s="109"/>
      <c r="AB1157" s="109"/>
      <c r="AC1157" s="109"/>
      <c r="AD1157" s="109"/>
    </row>
    <row r="1158" spans="14:30">
      <c r="N1158" s="109"/>
      <c r="Y1158" s="109"/>
      <c r="Z1158" s="109"/>
      <c r="AA1158" s="109"/>
      <c r="AB1158" s="109"/>
      <c r="AC1158" s="109"/>
      <c r="AD1158" s="109"/>
    </row>
    <row r="1159" spans="14:30">
      <c r="N1159" s="109"/>
      <c r="Y1159" s="109"/>
      <c r="Z1159" s="109"/>
      <c r="AA1159" s="109"/>
      <c r="AB1159" s="109"/>
      <c r="AC1159" s="109"/>
      <c r="AD1159" s="109"/>
    </row>
    <row r="1160" spans="14:30">
      <c r="N1160" s="109"/>
      <c r="Y1160" s="109"/>
      <c r="Z1160" s="109"/>
      <c r="AA1160" s="109"/>
      <c r="AB1160" s="109"/>
      <c r="AC1160" s="109"/>
      <c r="AD1160" s="109"/>
    </row>
    <row r="1161" spans="14:30">
      <c r="N1161" s="109"/>
      <c r="Y1161" s="109"/>
      <c r="Z1161" s="109"/>
      <c r="AA1161" s="109"/>
      <c r="AB1161" s="109"/>
      <c r="AC1161" s="109"/>
      <c r="AD1161" s="109"/>
    </row>
    <row r="1162" spans="14:30">
      <c r="N1162" s="109"/>
      <c r="Y1162" s="109"/>
      <c r="Z1162" s="109"/>
      <c r="AA1162" s="109"/>
      <c r="AB1162" s="109"/>
      <c r="AC1162" s="109"/>
      <c r="AD1162" s="109"/>
    </row>
    <row r="1163" spans="14:30">
      <c r="N1163" s="109"/>
      <c r="Y1163" s="109"/>
      <c r="Z1163" s="109"/>
      <c r="AA1163" s="109"/>
      <c r="AB1163" s="109"/>
      <c r="AC1163" s="109"/>
      <c r="AD1163" s="109"/>
    </row>
    <row r="1164" spans="14:30">
      <c r="N1164" s="109"/>
      <c r="Y1164" s="109"/>
      <c r="Z1164" s="109"/>
      <c r="AA1164" s="109"/>
      <c r="AB1164" s="109"/>
      <c r="AC1164" s="109"/>
      <c r="AD1164" s="109"/>
    </row>
    <row r="1165" spans="14:30">
      <c r="N1165" s="109"/>
      <c r="Y1165" s="109"/>
      <c r="Z1165" s="109"/>
      <c r="AA1165" s="109"/>
      <c r="AB1165" s="109"/>
      <c r="AC1165" s="109"/>
      <c r="AD1165" s="109"/>
    </row>
    <row r="1166" spans="14:30">
      <c r="N1166" s="109"/>
      <c r="Y1166" s="109"/>
      <c r="Z1166" s="109"/>
      <c r="AA1166" s="109"/>
      <c r="AB1166" s="109"/>
      <c r="AC1166" s="109"/>
      <c r="AD1166" s="109"/>
    </row>
    <row r="1167" spans="14:30">
      <c r="N1167" s="109"/>
      <c r="Y1167" s="109"/>
      <c r="Z1167" s="109"/>
      <c r="AA1167" s="109"/>
      <c r="AB1167" s="109"/>
      <c r="AC1167" s="109"/>
      <c r="AD1167" s="109"/>
    </row>
    <row r="1168" spans="14:30">
      <c r="N1168" s="109"/>
      <c r="Y1168" s="109"/>
      <c r="Z1168" s="109"/>
      <c r="AA1168" s="109"/>
      <c r="AB1168" s="109"/>
      <c r="AC1168" s="109"/>
      <c r="AD1168" s="109"/>
    </row>
    <row r="1169" spans="14:30">
      <c r="N1169" s="109"/>
      <c r="Y1169" s="109"/>
      <c r="Z1169" s="109"/>
      <c r="AA1169" s="109"/>
      <c r="AB1169" s="109"/>
      <c r="AC1169" s="109"/>
      <c r="AD1169" s="109"/>
    </row>
    <row r="1170" spans="14:30">
      <c r="N1170" s="109"/>
      <c r="Y1170" s="109"/>
      <c r="Z1170" s="109"/>
      <c r="AA1170" s="109"/>
      <c r="AB1170" s="109"/>
      <c r="AC1170" s="109"/>
      <c r="AD1170" s="109"/>
    </row>
    <row r="1171" spans="14:30">
      <c r="N1171" s="109"/>
      <c r="Y1171" s="109"/>
      <c r="Z1171" s="109"/>
      <c r="AA1171" s="109"/>
      <c r="AB1171" s="109"/>
      <c r="AC1171" s="109"/>
      <c r="AD1171" s="109"/>
    </row>
    <row r="1172" spans="14:30">
      <c r="N1172" s="109"/>
      <c r="Y1172" s="109"/>
      <c r="Z1172" s="109"/>
      <c r="AA1172" s="109"/>
      <c r="AB1172" s="109"/>
      <c r="AC1172" s="109"/>
      <c r="AD1172" s="109"/>
    </row>
    <row r="1173" spans="14:30">
      <c r="N1173" s="109"/>
      <c r="Y1173" s="109"/>
      <c r="Z1173" s="109"/>
      <c r="AA1173" s="109"/>
      <c r="AB1173" s="109"/>
      <c r="AC1173" s="109"/>
      <c r="AD1173" s="109"/>
    </row>
    <row r="1174" spans="14:30">
      <c r="N1174" s="109"/>
      <c r="Y1174" s="109"/>
      <c r="Z1174" s="109"/>
      <c r="AA1174" s="109"/>
      <c r="AB1174" s="109"/>
      <c r="AC1174" s="109"/>
      <c r="AD1174" s="109"/>
    </row>
    <row r="1175" spans="14:30">
      <c r="N1175" s="109"/>
      <c r="Y1175" s="109"/>
      <c r="Z1175" s="109"/>
      <c r="AA1175" s="109"/>
      <c r="AB1175" s="109"/>
      <c r="AC1175" s="109"/>
      <c r="AD1175" s="109"/>
    </row>
    <row r="1176" spans="14:30">
      <c r="N1176" s="109"/>
      <c r="Y1176" s="109"/>
      <c r="Z1176" s="109"/>
      <c r="AA1176" s="109"/>
      <c r="AB1176" s="109"/>
      <c r="AC1176" s="109"/>
      <c r="AD1176" s="109"/>
    </row>
    <row r="1177" spans="14:30">
      <c r="N1177" s="109"/>
      <c r="Y1177" s="109"/>
      <c r="Z1177" s="109"/>
      <c r="AA1177" s="109"/>
      <c r="AB1177" s="109"/>
      <c r="AC1177" s="109"/>
      <c r="AD1177" s="109"/>
    </row>
    <row r="1178" spans="14:30">
      <c r="N1178" s="109"/>
      <c r="Y1178" s="109"/>
      <c r="Z1178" s="109"/>
      <c r="AA1178" s="109"/>
      <c r="AB1178" s="109"/>
      <c r="AC1178" s="109"/>
      <c r="AD1178" s="109"/>
    </row>
    <row r="1179" spans="14:30">
      <c r="N1179" s="109"/>
      <c r="Y1179" s="109"/>
      <c r="Z1179" s="109"/>
      <c r="AA1179" s="109"/>
      <c r="AB1179" s="109"/>
      <c r="AC1179" s="109"/>
      <c r="AD1179" s="109"/>
    </row>
    <row r="1180" spans="14:30">
      <c r="N1180" s="109"/>
      <c r="Y1180" s="109"/>
      <c r="Z1180" s="109"/>
      <c r="AA1180" s="109"/>
      <c r="AB1180" s="109"/>
      <c r="AC1180" s="109"/>
      <c r="AD1180" s="109"/>
    </row>
    <row r="1181" spans="14:30">
      <c r="N1181" s="109"/>
      <c r="Y1181" s="109"/>
      <c r="Z1181" s="109"/>
      <c r="AA1181" s="109"/>
      <c r="AB1181" s="109"/>
      <c r="AC1181" s="109"/>
      <c r="AD1181" s="109"/>
    </row>
    <row r="1182" spans="14:30">
      <c r="N1182" s="109"/>
      <c r="Y1182" s="109"/>
      <c r="Z1182" s="109"/>
      <c r="AA1182" s="109"/>
      <c r="AB1182" s="109"/>
      <c r="AC1182" s="109"/>
      <c r="AD1182" s="109"/>
    </row>
    <row r="1183" spans="14:30">
      <c r="N1183" s="109"/>
      <c r="Y1183" s="109"/>
      <c r="Z1183" s="109"/>
      <c r="AA1183" s="109"/>
      <c r="AB1183" s="109"/>
      <c r="AC1183" s="109"/>
      <c r="AD1183" s="109"/>
    </row>
    <row r="1184" spans="14:30">
      <c r="N1184" s="109"/>
      <c r="Y1184" s="109"/>
      <c r="Z1184" s="109"/>
      <c r="AA1184" s="109"/>
      <c r="AB1184" s="109"/>
      <c r="AC1184" s="109"/>
      <c r="AD1184" s="109"/>
    </row>
    <row r="1185" spans="14:30">
      <c r="N1185" s="109"/>
      <c r="Y1185" s="109"/>
      <c r="Z1185" s="109"/>
      <c r="AA1185" s="109"/>
      <c r="AB1185" s="109"/>
      <c r="AC1185" s="109"/>
      <c r="AD1185" s="109"/>
    </row>
    <row r="1186" spans="14:30">
      <c r="N1186" s="109"/>
      <c r="Y1186" s="109"/>
      <c r="Z1186" s="109"/>
      <c r="AA1186" s="109"/>
      <c r="AB1186" s="109"/>
      <c r="AC1186" s="109"/>
      <c r="AD1186" s="109"/>
    </row>
    <row r="1187" spans="14:30">
      <c r="N1187" s="109"/>
      <c r="Y1187" s="109"/>
      <c r="Z1187" s="109"/>
      <c r="AA1187" s="109"/>
      <c r="AB1187" s="109"/>
      <c r="AC1187" s="109"/>
      <c r="AD1187" s="109"/>
    </row>
    <row r="1188" spans="14:30">
      <c r="N1188" s="109"/>
      <c r="Y1188" s="109"/>
      <c r="Z1188" s="109"/>
      <c r="AA1188" s="109"/>
      <c r="AB1188" s="109"/>
      <c r="AC1188" s="109"/>
      <c r="AD1188" s="109"/>
    </row>
    <row r="1189" spans="14:30">
      <c r="N1189" s="109"/>
      <c r="Y1189" s="109"/>
      <c r="Z1189" s="109"/>
      <c r="AA1189" s="109"/>
      <c r="AB1189" s="109"/>
      <c r="AC1189" s="109"/>
      <c r="AD1189" s="109"/>
    </row>
    <row r="1190" spans="14:30">
      <c r="N1190" s="109"/>
      <c r="Y1190" s="109"/>
      <c r="Z1190" s="109"/>
      <c r="AA1190" s="109"/>
      <c r="AB1190" s="109"/>
      <c r="AC1190" s="109"/>
      <c r="AD1190" s="109"/>
    </row>
    <row r="1191" spans="14:30">
      <c r="N1191" s="109"/>
      <c r="Y1191" s="109"/>
      <c r="Z1191" s="109"/>
      <c r="AA1191" s="109"/>
      <c r="AB1191" s="109"/>
      <c r="AC1191" s="109"/>
      <c r="AD1191" s="109"/>
    </row>
    <row r="1192" spans="14:30">
      <c r="N1192" s="109"/>
      <c r="Y1192" s="109"/>
      <c r="Z1192" s="109"/>
      <c r="AA1192" s="109"/>
      <c r="AB1192" s="109"/>
      <c r="AC1192" s="109"/>
      <c r="AD1192" s="109"/>
    </row>
    <row r="1193" spans="14:30">
      <c r="N1193" s="109"/>
      <c r="Y1193" s="109"/>
      <c r="Z1193" s="109"/>
      <c r="AA1193" s="109"/>
      <c r="AB1193" s="109"/>
      <c r="AC1193" s="109"/>
      <c r="AD1193" s="109"/>
    </row>
    <row r="1194" spans="14:30">
      <c r="N1194" s="109"/>
      <c r="Y1194" s="109"/>
      <c r="Z1194" s="109"/>
      <c r="AA1194" s="109"/>
      <c r="AB1194" s="109"/>
      <c r="AC1194" s="109"/>
      <c r="AD1194" s="109"/>
    </row>
    <row r="1195" spans="14:30">
      <c r="N1195" s="109"/>
      <c r="Y1195" s="109"/>
      <c r="Z1195" s="109"/>
      <c r="AA1195" s="109"/>
      <c r="AB1195" s="109"/>
      <c r="AC1195" s="109"/>
      <c r="AD1195" s="109"/>
    </row>
    <row r="1196" spans="14:30">
      <c r="N1196" s="109"/>
      <c r="Y1196" s="109"/>
      <c r="Z1196" s="109"/>
      <c r="AA1196" s="109"/>
      <c r="AB1196" s="109"/>
      <c r="AC1196" s="109"/>
      <c r="AD1196" s="109"/>
    </row>
    <row r="1197" spans="14:30">
      <c r="N1197" s="109"/>
      <c r="Y1197" s="109"/>
      <c r="Z1197" s="109"/>
      <c r="AA1197" s="109"/>
      <c r="AB1197" s="109"/>
      <c r="AC1197" s="109"/>
      <c r="AD1197" s="109"/>
    </row>
    <row r="1198" spans="14:30">
      <c r="N1198" s="109"/>
      <c r="Y1198" s="109"/>
      <c r="Z1198" s="109"/>
      <c r="AA1198" s="109"/>
      <c r="AB1198" s="109"/>
      <c r="AC1198" s="109"/>
      <c r="AD1198" s="109"/>
    </row>
    <row r="1199" spans="14:30">
      <c r="N1199" s="109"/>
      <c r="Y1199" s="109"/>
      <c r="Z1199" s="109"/>
      <c r="AA1199" s="109"/>
      <c r="AB1199" s="109"/>
      <c r="AC1199" s="109"/>
      <c r="AD1199" s="109"/>
    </row>
    <row r="1200" spans="14:30">
      <c r="N1200" s="109"/>
      <c r="Y1200" s="109"/>
      <c r="Z1200" s="109"/>
      <c r="AA1200" s="109"/>
      <c r="AB1200" s="109"/>
      <c r="AC1200" s="109"/>
      <c r="AD1200" s="109"/>
    </row>
    <row r="1201" spans="14:30">
      <c r="N1201" s="109"/>
      <c r="Y1201" s="109"/>
      <c r="Z1201" s="109"/>
      <c r="AA1201" s="109"/>
      <c r="AB1201" s="109"/>
      <c r="AC1201" s="109"/>
      <c r="AD1201" s="109"/>
    </row>
    <row r="1202" spans="14:30">
      <c r="N1202" s="109"/>
      <c r="Y1202" s="109"/>
      <c r="Z1202" s="109"/>
      <c r="AA1202" s="109"/>
      <c r="AB1202" s="109"/>
      <c r="AC1202" s="109"/>
      <c r="AD1202" s="109"/>
    </row>
    <row r="1203" spans="14:30">
      <c r="N1203" s="109"/>
      <c r="Y1203" s="109"/>
      <c r="Z1203" s="109"/>
      <c r="AA1203" s="109"/>
      <c r="AB1203" s="109"/>
      <c r="AC1203" s="109"/>
      <c r="AD1203" s="109"/>
    </row>
    <row r="1204" spans="14:30">
      <c r="N1204" s="109"/>
      <c r="Y1204" s="109"/>
      <c r="Z1204" s="109"/>
      <c r="AA1204" s="109"/>
      <c r="AB1204" s="109"/>
      <c r="AC1204" s="109"/>
      <c r="AD1204" s="109"/>
    </row>
    <row r="1205" spans="14:30">
      <c r="N1205" s="109"/>
      <c r="Y1205" s="109"/>
      <c r="Z1205" s="109"/>
      <c r="AA1205" s="109"/>
      <c r="AB1205" s="109"/>
      <c r="AC1205" s="109"/>
      <c r="AD1205" s="109"/>
    </row>
    <row r="1206" spans="14:30">
      <c r="N1206" s="109"/>
      <c r="Y1206" s="109"/>
      <c r="Z1206" s="109"/>
      <c r="AA1206" s="109"/>
      <c r="AB1206" s="109"/>
      <c r="AC1206" s="109"/>
      <c r="AD1206" s="109"/>
    </row>
    <row r="1207" spans="14:30">
      <c r="N1207" s="109"/>
      <c r="Y1207" s="109"/>
      <c r="Z1207" s="109"/>
      <c r="AA1207" s="109"/>
      <c r="AB1207" s="109"/>
      <c r="AC1207" s="109"/>
      <c r="AD1207" s="109"/>
    </row>
    <row r="1208" spans="14:30">
      <c r="N1208" s="109"/>
      <c r="Y1208" s="109"/>
      <c r="Z1208" s="109"/>
      <c r="AA1208" s="109"/>
      <c r="AB1208" s="109"/>
      <c r="AC1208" s="109"/>
      <c r="AD1208" s="109"/>
    </row>
    <row r="1209" spans="14:30">
      <c r="N1209" s="109"/>
      <c r="Y1209" s="109"/>
      <c r="Z1209" s="109"/>
      <c r="AA1209" s="109"/>
      <c r="AB1209" s="109"/>
      <c r="AC1209" s="109"/>
      <c r="AD1209" s="109"/>
    </row>
    <row r="1210" spans="14:30">
      <c r="N1210" s="109"/>
      <c r="Y1210" s="109"/>
      <c r="Z1210" s="109"/>
      <c r="AA1210" s="109"/>
      <c r="AB1210" s="109"/>
      <c r="AC1210" s="109"/>
      <c r="AD1210" s="109"/>
    </row>
    <row r="1211" spans="14:30">
      <c r="N1211" s="109"/>
      <c r="Y1211" s="109"/>
      <c r="Z1211" s="109"/>
      <c r="AA1211" s="109"/>
      <c r="AB1211" s="109"/>
      <c r="AC1211" s="109"/>
      <c r="AD1211" s="109"/>
    </row>
    <row r="1212" spans="14:30">
      <c r="N1212" s="109"/>
      <c r="Y1212" s="109"/>
      <c r="Z1212" s="109"/>
      <c r="AA1212" s="109"/>
      <c r="AB1212" s="109"/>
      <c r="AC1212" s="109"/>
      <c r="AD1212" s="109"/>
    </row>
    <row r="1213" spans="14:30">
      <c r="N1213" s="109"/>
      <c r="Y1213" s="109"/>
      <c r="Z1213" s="109"/>
      <c r="AA1213" s="109"/>
      <c r="AB1213" s="109"/>
      <c r="AC1213" s="109"/>
      <c r="AD1213" s="109"/>
    </row>
    <row r="1214" spans="14:30">
      <c r="N1214" s="109"/>
      <c r="Y1214" s="109"/>
      <c r="Z1214" s="109"/>
      <c r="AA1214" s="109"/>
      <c r="AB1214" s="109"/>
      <c r="AC1214" s="109"/>
      <c r="AD1214" s="109"/>
    </row>
    <row r="1215" spans="14:30">
      <c r="N1215" s="109"/>
      <c r="Y1215" s="109"/>
      <c r="Z1215" s="109"/>
      <c r="AA1215" s="109"/>
      <c r="AB1215" s="109"/>
      <c r="AC1215" s="109"/>
      <c r="AD1215" s="109"/>
    </row>
    <row r="1216" spans="14:30">
      <c r="N1216" s="109"/>
      <c r="Y1216" s="109"/>
      <c r="Z1216" s="109"/>
      <c r="AA1216" s="109"/>
      <c r="AB1216" s="109"/>
      <c r="AC1216" s="109"/>
      <c r="AD1216" s="109"/>
    </row>
    <row r="1217" spans="14:30">
      <c r="N1217" s="109"/>
      <c r="Y1217" s="109"/>
      <c r="Z1217" s="109"/>
      <c r="AA1217" s="109"/>
      <c r="AB1217" s="109"/>
      <c r="AC1217" s="109"/>
      <c r="AD1217" s="109"/>
    </row>
    <row r="1218" spans="14:30">
      <c r="N1218" s="109"/>
      <c r="Y1218" s="109"/>
      <c r="Z1218" s="109"/>
      <c r="AA1218" s="109"/>
      <c r="AB1218" s="109"/>
      <c r="AC1218" s="109"/>
      <c r="AD1218" s="109"/>
    </row>
    <row r="1219" spans="14:30">
      <c r="N1219" s="109"/>
      <c r="Y1219" s="109"/>
      <c r="Z1219" s="109"/>
      <c r="AA1219" s="109"/>
      <c r="AB1219" s="109"/>
      <c r="AC1219" s="109"/>
      <c r="AD1219" s="109"/>
    </row>
    <row r="1220" spans="14:30">
      <c r="N1220" s="109"/>
      <c r="Y1220" s="109"/>
      <c r="Z1220" s="109"/>
      <c r="AA1220" s="109"/>
      <c r="AB1220" s="109"/>
      <c r="AC1220" s="109"/>
      <c r="AD1220" s="109"/>
    </row>
    <row r="1221" spans="14:30">
      <c r="N1221" s="109"/>
      <c r="Y1221" s="109"/>
      <c r="Z1221" s="109"/>
      <c r="AA1221" s="109"/>
      <c r="AB1221" s="109"/>
      <c r="AC1221" s="109"/>
      <c r="AD1221" s="109"/>
    </row>
    <row r="1222" spans="14:30">
      <c r="N1222" s="109"/>
      <c r="Y1222" s="109"/>
      <c r="Z1222" s="109"/>
      <c r="AA1222" s="109"/>
      <c r="AB1222" s="109"/>
      <c r="AC1222" s="109"/>
      <c r="AD1222" s="109"/>
    </row>
    <row r="1223" spans="14:30">
      <c r="N1223" s="109"/>
      <c r="Y1223" s="109"/>
      <c r="Z1223" s="109"/>
      <c r="AA1223" s="109"/>
      <c r="AB1223" s="109"/>
      <c r="AC1223" s="109"/>
      <c r="AD1223" s="109"/>
    </row>
    <row r="1224" spans="14:30">
      <c r="N1224" s="109"/>
      <c r="Y1224" s="109"/>
      <c r="Z1224" s="109"/>
      <c r="AA1224" s="109"/>
      <c r="AB1224" s="109"/>
      <c r="AC1224" s="109"/>
      <c r="AD1224" s="109"/>
    </row>
    <row r="1225" spans="14:30">
      <c r="N1225" s="109"/>
      <c r="Y1225" s="109"/>
      <c r="Z1225" s="109"/>
      <c r="AA1225" s="109"/>
      <c r="AB1225" s="109"/>
      <c r="AC1225" s="109"/>
      <c r="AD1225" s="109"/>
    </row>
    <row r="1226" spans="14:30">
      <c r="N1226" s="109"/>
      <c r="Y1226" s="109"/>
      <c r="Z1226" s="109"/>
      <c r="AA1226" s="109"/>
      <c r="AB1226" s="109"/>
      <c r="AC1226" s="109"/>
      <c r="AD1226" s="109"/>
    </row>
    <row r="1227" spans="14:30">
      <c r="N1227" s="109"/>
      <c r="Y1227" s="109"/>
      <c r="Z1227" s="109"/>
      <c r="AA1227" s="109"/>
      <c r="AB1227" s="109"/>
      <c r="AC1227" s="109"/>
      <c r="AD1227" s="109"/>
    </row>
    <row r="1228" spans="14:30">
      <c r="N1228" s="109"/>
      <c r="Y1228" s="109"/>
      <c r="Z1228" s="109"/>
      <c r="AA1228" s="109"/>
      <c r="AB1228" s="109"/>
      <c r="AC1228" s="109"/>
      <c r="AD1228" s="109"/>
    </row>
    <row r="1229" spans="14:30">
      <c r="N1229" s="109"/>
      <c r="Y1229" s="109"/>
      <c r="Z1229" s="109"/>
      <c r="AA1229" s="109"/>
      <c r="AB1229" s="109"/>
      <c r="AC1229" s="109"/>
      <c r="AD1229" s="109"/>
    </row>
    <row r="1230" spans="14:30">
      <c r="N1230" s="109"/>
      <c r="Y1230" s="109"/>
      <c r="Z1230" s="109"/>
      <c r="AA1230" s="109"/>
      <c r="AB1230" s="109"/>
      <c r="AC1230" s="109"/>
      <c r="AD1230" s="109"/>
    </row>
    <row r="1231" spans="14:30">
      <c r="N1231" s="109"/>
      <c r="Y1231" s="109"/>
      <c r="Z1231" s="109"/>
      <c r="AA1231" s="109"/>
      <c r="AB1231" s="109"/>
      <c r="AC1231" s="109"/>
      <c r="AD1231" s="109"/>
    </row>
    <row r="1232" spans="14:30">
      <c r="N1232" s="109"/>
      <c r="Y1232" s="109"/>
      <c r="Z1232" s="109"/>
      <c r="AA1232" s="109"/>
      <c r="AB1232" s="109"/>
      <c r="AC1232" s="109"/>
      <c r="AD1232" s="109"/>
    </row>
    <row r="1233" spans="14:30">
      <c r="N1233" s="109"/>
      <c r="Y1233" s="109"/>
      <c r="Z1233" s="109"/>
      <c r="AA1233" s="109"/>
      <c r="AB1233" s="109"/>
      <c r="AC1233" s="109"/>
      <c r="AD1233" s="109"/>
    </row>
    <row r="1234" spans="14:30">
      <c r="N1234" s="109"/>
      <c r="Y1234" s="109"/>
      <c r="Z1234" s="109"/>
      <c r="AA1234" s="109"/>
      <c r="AB1234" s="109"/>
      <c r="AC1234" s="109"/>
      <c r="AD1234" s="109"/>
    </row>
    <row r="1235" spans="14:30">
      <c r="N1235" s="109"/>
      <c r="Y1235" s="109"/>
      <c r="Z1235" s="109"/>
      <c r="AA1235" s="109"/>
      <c r="AB1235" s="109"/>
      <c r="AC1235" s="109"/>
      <c r="AD1235" s="109"/>
    </row>
    <row r="1236" spans="14:30">
      <c r="N1236" s="109"/>
      <c r="Y1236" s="109"/>
      <c r="Z1236" s="109"/>
      <c r="AA1236" s="109"/>
      <c r="AB1236" s="109"/>
      <c r="AC1236" s="109"/>
      <c r="AD1236" s="109"/>
    </row>
    <row r="1237" spans="14:30">
      <c r="N1237" s="109"/>
      <c r="Y1237" s="109"/>
      <c r="Z1237" s="109"/>
      <c r="AA1237" s="109"/>
      <c r="AB1237" s="109"/>
      <c r="AC1237" s="109"/>
      <c r="AD1237" s="109"/>
    </row>
    <row r="1238" spans="14:30">
      <c r="N1238" s="109"/>
      <c r="Y1238" s="109"/>
      <c r="Z1238" s="109"/>
      <c r="AA1238" s="109"/>
      <c r="AB1238" s="109"/>
      <c r="AC1238" s="109"/>
      <c r="AD1238" s="109"/>
    </row>
    <row r="1239" spans="14:30">
      <c r="N1239" s="109"/>
      <c r="Y1239" s="109"/>
      <c r="Z1239" s="109"/>
      <c r="AA1239" s="109"/>
      <c r="AB1239" s="109"/>
      <c r="AC1239" s="109"/>
      <c r="AD1239" s="109"/>
    </row>
    <row r="1240" spans="14:30">
      <c r="N1240" s="109"/>
      <c r="Y1240" s="109"/>
      <c r="Z1240" s="109"/>
      <c r="AA1240" s="109"/>
      <c r="AB1240" s="109"/>
      <c r="AC1240" s="109"/>
      <c r="AD1240" s="109"/>
    </row>
    <row r="1241" spans="14:30">
      <c r="N1241" s="109"/>
      <c r="Y1241" s="109"/>
      <c r="Z1241" s="109"/>
      <c r="AA1241" s="109"/>
      <c r="AB1241" s="109"/>
      <c r="AC1241" s="109"/>
      <c r="AD1241" s="109"/>
    </row>
    <row r="1242" spans="14:30">
      <c r="N1242" s="109"/>
      <c r="Y1242" s="109"/>
      <c r="Z1242" s="109"/>
      <c r="AA1242" s="109"/>
      <c r="AB1242" s="109"/>
      <c r="AC1242" s="109"/>
      <c r="AD1242" s="109"/>
    </row>
    <row r="1243" spans="14:30">
      <c r="N1243" s="109"/>
      <c r="Y1243" s="109"/>
      <c r="Z1243" s="109"/>
      <c r="AA1243" s="109"/>
      <c r="AB1243" s="109"/>
      <c r="AC1243" s="109"/>
      <c r="AD1243" s="109"/>
    </row>
    <row r="1244" spans="14:30">
      <c r="N1244" s="109"/>
      <c r="Y1244" s="109"/>
      <c r="Z1244" s="109"/>
      <c r="AA1244" s="109"/>
      <c r="AB1244" s="109"/>
      <c r="AC1244" s="109"/>
      <c r="AD1244" s="109"/>
    </row>
    <row r="1245" spans="14:30">
      <c r="N1245" s="109"/>
      <c r="Y1245" s="109"/>
      <c r="Z1245" s="109"/>
      <c r="AA1245" s="109"/>
      <c r="AB1245" s="109"/>
      <c r="AC1245" s="109"/>
      <c r="AD1245" s="109"/>
    </row>
    <row r="1246" spans="14:30">
      <c r="N1246" s="109"/>
      <c r="Y1246" s="109"/>
      <c r="Z1246" s="109"/>
      <c r="AA1246" s="109"/>
      <c r="AB1246" s="109"/>
      <c r="AC1246" s="109"/>
      <c r="AD1246" s="109"/>
    </row>
    <row r="1247" spans="14:30">
      <c r="N1247" s="109"/>
      <c r="Y1247" s="109"/>
      <c r="Z1247" s="109"/>
      <c r="AA1247" s="109"/>
      <c r="AB1247" s="109"/>
      <c r="AC1247" s="109"/>
      <c r="AD1247" s="109"/>
    </row>
    <row r="1248" spans="14:30">
      <c r="N1248" s="109"/>
      <c r="Y1248" s="109"/>
      <c r="Z1248" s="109"/>
      <c r="AA1248" s="109"/>
      <c r="AB1248" s="109"/>
      <c r="AC1248" s="109"/>
      <c r="AD1248" s="109"/>
    </row>
    <row r="1249" spans="14:30">
      <c r="N1249" s="109"/>
      <c r="Y1249" s="109"/>
      <c r="Z1249" s="109"/>
      <c r="AA1249" s="109"/>
      <c r="AB1249" s="109"/>
      <c r="AC1249" s="109"/>
      <c r="AD1249" s="109"/>
    </row>
    <row r="1250" spans="14:30">
      <c r="N1250" s="109"/>
      <c r="Y1250" s="109"/>
      <c r="Z1250" s="109"/>
      <c r="AA1250" s="109"/>
      <c r="AB1250" s="109"/>
      <c r="AC1250" s="109"/>
      <c r="AD1250" s="109"/>
    </row>
    <row r="1251" spans="14:30">
      <c r="N1251" s="109"/>
      <c r="Y1251" s="109"/>
      <c r="Z1251" s="109"/>
      <c r="AA1251" s="109"/>
      <c r="AB1251" s="109"/>
      <c r="AC1251" s="109"/>
      <c r="AD1251" s="109"/>
    </row>
    <row r="1252" spans="14:30">
      <c r="N1252" s="109"/>
      <c r="Y1252" s="109"/>
      <c r="Z1252" s="109"/>
      <c r="AA1252" s="109"/>
      <c r="AB1252" s="109"/>
      <c r="AC1252" s="109"/>
      <c r="AD1252" s="109"/>
    </row>
    <row r="1253" spans="14:30">
      <c r="N1253" s="109"/>
      <c r="Y1253" s="109"/>
      <c r="Z1253" s="109"/>
      <c r="AA1253" s="109"/>
      <c r="AB1253" s="109"/>
      <c r="AC1253" s="109"/>
      <c r="AD1253" s="109"/>
    </row>
    <row r="1254" spans="14:30">
      <c r="N1254" s="109"/>
      <c r="Y1254" s="109"/>
      <c r="Z1254" s="109"/>
      <c r="AA1254" s="109"/>
      <c r="AB1254" s="109"/>
      <c r="AC1254" s="109"/>
      <c r="AD1254" s="109"/>
    </row>
    <row r="1255" spans="14:30">
      <c r="N1255" s="109"/>
      <c r="Y1255" s="109"/>
      <c r="Z1255" s="109"/>
      <c r="AA1255" s="109"/>
      <c r="AB1255" s="109"/>
      <c r="AC1255" s="109"/>
      <c r="AD1255" s="109"/>
    </row>
    <row r="1256" spans="14:30">
      <c r="N1256" s="109"/>
      <c r="Y1256" s="109"/>
      <c r="Z1256" s="109"/>
      <c r="AA1256" s="109"/>
      <c r="AB1256" s="109"/>
      <c r="AC1256" s="109"/>
      <c r="AD1256" s="109"/>
    </row>
    <row r="1257" spans="14:30">
      <c r="N1257" s="109"/>
      <c r="Y1257" s="109"/>
      <c r="Z1257" s="109"/>
      <c r="AA1257" s="109"/>
      <c r="AB1257" s="109"/>
      <c r="AC1257" s="109"/>
      <c r="AD1257" s="109"/>
    </row>
    <row r="1258" spans="14:30">
      <c r="N1258" s="109"/>
      <c r="Y1258" s="109"/>
      <c r="Z1258" s="109"/>
      <c r="AA1258" s="109"/>
      <c r="AB1258" s="109"/>
      <c r="AC1258" s="109"/>
      <c r="AD1258" s="109"/>
    </row>
    <row r="1259" spans="14:30">
      <c r="N1259" s="109"/>
      <c r="Y1259" s="109"/>
      <c r="Z1259" s="109"/>
      <c r="AA1259" s="109"/>
      <c r="AB1259" s="109"/>
      <c r="AC1259" s="109"/>
      <c r="AD1259" s="109"/>
    </row>
    <row r="1260" spans="14:30">
      <c r="N1260" s="109"/>
      <c r="Y1260" s="109"/>
      <c r="Z1260" s="109"/>
      <c r="AA1260" s="109"/>
      <c r="AB1260" s="109"/>
      <c r="AC1260" s="109"/>
      <c r="AD1260" s="109"/>
    </row>
    <row r="1261" spans="14:30">
      <c r="N1261" s="109"/>
      <c r="Y1261" s="109"/>
      <c r="Z1261" s="109"/>
      <c r="AA1261" s="109"/>
      <c r="AB1261" s="109"/>
      <c r="AC1261" s="109"/>
      <c r="AD1261" s="109"/>
    </row>
    <row r="1262" spans="14:30">
      <c r="N1262" s="109"/>
      <c r="Y1262" s="109"/>
      <c r="Z1262" s="109"/>
      <c r="AA1262" s="109"/>
      <c r="AB1262" s="109"/>
      <c r="AC1262" s="109"/>
      <c r="AD1262" s="109"/>
    </row>
    <row r="1263" spans="14:30">
      <c r="N1263" s="109"/>
      <c r="Y1263" s="109"/>
      <c r="Z1263" s="109"/>
      <c r="AA1263" s="109"/>
      <c r="AB1263" s="109"/>
      <c r="AC1263" s="109"/>
      <c r="AD1263" s="109"/>
    </row>
    <row r="1264" spans="14:30">
      <c r="N1264" s="109"/>
      <c r="Y1264" s="109"/>
      <c r="Z1264" s="109"/>
      <c r="AA1264" s="109"/>
      <c r="AB1264" s="109"/>
      <c r="AC1264" s="109"/>
      <c r="AD1264" s="109"/>
    </row>
    <row r="1265" spans="14:30">
      <c r="N1265" s="109"/>
      <c r="Y1265" s="109"/>
      <c r="Z1265" s="109"/>
      <c r="AA1265" s="109"/>
      <c r="AB1265" s="109"/>
      <c r="AC1265" s="109"/>
      <c r="AD1265" s="109"/>
    </row>
    <row r="1266" spans="14:30">
      <c r="N1266" s="109"/>
      <c r="Y1266" s="109"/>
      <c r="Z1266" s="109"/>
      <c r="AA1266" s="109"/>
      <c r="AB1266" s="109"/>
      <c r="AC1266" s="109"/>
      <c r="AD1266" s="109"/>
    </row>
    <row r="1267" spans="14:30">
      <c r="N1267" s="109"/>
      <c r="Y1267" s="109"/>
      <c r="Z1267" s="109"/>
      <c r="AA1267" s="109"/>
      <c r="AB1267" s="109"/>
      <c r="AC1267" s="109"/>
      <c r="AD1267" s="109"/>
    </row>
    <row r="1268" spans="14:30">
      <c r="N1268" s="109"/>
      <c r="Y1268" s="109"/>
      <c r="Z1268" s="109"/>
      <c r="AA1268" s="109"/>
      <c r="AB1268" s="109"/>
      <c r="AC1268" s="109"/>
      <c r="AD1268" s="109"/>
    </row>
    <row r="1269" spans="14:30">
      <c r="N1269" s="109"/>
      <c r="Y1269" s="109"/>
      <c r="Z1269" s="109"/>
      <c r="AA1269" s="109"/>
      <c r="AB1269" s="109"/>
      <c r="AC1269" s="109"/>
      <c r="AD1269" s="109"/>
    </row>
    <row r="1270" spans="14:30">
      <c r="N1270" s="109"/>
      <c r="Y1270" s="109"/>
      <c r="Z1270" s="109"/>
      <c r="AA1270" s="109"/>
      <c r="AB1270" s="109"/>
      <c r="AC1270" s="109"/>
      <c r="AD1270" s="109"/>
    </row>
    <row r="1271" spans="14:30">
      <c r="N1271" s="109"/>
      <c r="Y1271" s="109"/>
      <c r="Z1271" s="109"/>
      <c r="AA1271" s="109"/>
      <c r="AB1271" s="109"/>
      <c r="AC1271" s="109"/>
      <c r="AD1271" s="109"/>
    </row>
    <row r="1272" spans="14:30">
      <c r="N1272" s="109"/>
      <c r="Y1272" s="109"/>
      <c r="Z1272" s="109"/>
      <c r="AA1272" s="109"/>
      <c r="AB1272" s="109"/>
      <c r="AC1272" s="109"/>
      <c r="AD1272" s="109"/>
    </row>
    <row r="1273" spans="14:30">
      <c r="N1273" s="109"/>
      <c r="Y1273" s="109"/>
      <c r="Z1273" s="109"/>
      <c r="AA1273" s="109"/>
      <c r="AB1273" s="109"/>
      <c r="AC1273" s="109"/>
      <c r="AD1273" s="109"/>
    </row>
    <row r="1274" spans="14:30">
      <c r="N1274" s="109"/>
      <c r="Y1274" s="109"/>
      <c r="Z1274" s="109"/>
      <c r="AA1274" s="109"/>
      <c r="AB1274" s="109"/>
      <c r="AC1274" s="109"/>
      <c r="AD1274" s="109"/>
    </row>
    <row r="1275" spans="14:30">
      <c r="N1275" s="109"/>
      <c r="Y1275" s="109"/>
      <c r="Z1275" s="109"/>
      <c r="AA1275" s="109"/>
      <c r="AB1275" s="109"/>
      <c r="AC1275" s="109"/>
      <c r="AD1275" s="109"/>
    </row>
    <row r="1276" spans="14:30">
      <c r="N1276" s="109"/>
      <c r="Y1276" s="109"/>
      <c r="Z1276" s="109"/>
      <c r="AA1276" s="109"/>
      <c r="AB1276" s="109"/>
      <c r="AC1276" s="109"/>
      <c r="AD1276" s="109"/>
    </row>
    <row r="1277" spans="14:30">
      <c r="N1277" s="109"/>
      <c r="Y1277" s="109"/>
      <c r="Z1277" s="109"/>
      <c r="AA1277" s="109"/>
      <c r="AB1277" s="109"/>
      <c r="AC1277" s="109"/>
      <c r="AD1277" s="109"/>
    </row>
    <row r="1278" spans="14:30">
      <c r="N1278" s="109"/>
      <c r="Y1278" s="109"/>
      <c r="Z1278" s="109"/>
      <c r="AA1278" s="109"/>
      <c r="AB1278" s="109"/>
      <c r="AC1278" s="109"/>
      <c r="AD1278" s="109"/>
    </row>
    <row r="1279" spans="14:30">
      <c r="N1279" s="109"/>
      <c r="Y1279" s="109"/>
      <c r="Z1279" s="109"/>
      <c r="AA1279" s="109"/>
      <c r="AB1279" s="109"/>
      <c r="AC1279" s="109"/>
      <c r="AD1279" s="109"/>
    </row>
    <row r="1280" spans="14:30">
      <c r="N1280" s="109"/>
      <c r="Y1280" s="109"/>
      <c r="Z1280" s="109"/>
      <c r="AA1280" s="109"/>
      <c r="AB1280" s="109"/>
      <c r="AC1280" s="109"/>
      <c r="AD1280" s="109"/>
    </row>
    <row r="1281" spans="14:30">
      <c r="N1281" s="109"/>
      <c r="Y1281" s="109"/>
      <c r="Z1281" s="109"/>
      <c r="AA1281" s="109"/>
      <c r="AB1281" s="109"/>
      <c r="AC1281" s="109"/>
      <c r="AD1281" s="109"/>
    </row>
    <row r="1282" spans="14:30">
      <c r="N1282" s="109"/>
      <c r="Y1282" s="109"/>
      <c r="Z1282" s="109"/>
      <c r="AA1282" s="109"/>
      <c r="AB1282" s="109"/>
      <c r="AC1282" s="109"/>
      <c r="AD1282" s="109"/>
    </row>
    <row r="1283" spans="14:30">
      <c r="N1283" s="109"/>
      <c r="Y1283" s="109"/>
      <c r="Z1283" s="109"/>
      <c r="AA1283" s="109"/>
      <c r="AB1283" s="109"/>
      <c r="AC1283" s="109"/>
      <c r="AD1283" s="109"/>
    </row>
    <row r="1284" spans="14:30">
      <c r="N1284" s="109"/>
      <c r="Y1284" s="109"/>
      <c r="Z1284" s="109"/>
      <c r="AA1284" s="109"/>
      <c r="AB1284" s="109"/>
      <c r="AC1284" s="109"/>
      <c r="AD1284" s="109"/>
    </row>
    <row r="1285" spans="14:30">
      <c r="N1285" s="109"/>
      <c r="Y1285" s="109"/>
      <c r="Z1285" s="109"/>
      <c r="AA1285" s="109"/>
      <c r="AB1285" s="109"/>
      <c r="AC1285" s="109"/>
      <c r="AD1285" s="109"/>
    </row>
    <row r="1286" spans="14:30">
      <c r="N1286" s="109"/>
      <c r="Y1286" s="109"/>
      <c r="Z1286" s="109"/>
      <c r="AA1286" s="109"/>
      <c r="AB1286" s="109"/>
      <c r="AC1286" s="109"/>
      <c r="AD1286" s="109"/>
    </row>
    <row r="1287" spans="14:30">
      <c r="N1287" s="109"/>
      <c r="Y1287" s="109"/>
      <c r="Z1287" s="109"/>
      <c r="AA1287" s="109"/>
      <c r="AB1287" s="109"/>
      <c r="AC1287" s="109"/>
      <c r="AD1287" s="109"/>
    </row>
    <row r="1288" spans="14:30">
      <c r="N1288" s="109"/>
      <c r="Y1288" s="109"/>
      <c r="Z1288" s="109"/>
      <c r="AA1288" s="109"/>
      <c r="AB1288" s="109"/>
      <c r="AC1288" s="109"/>
      <c r="AD1288" s="109"/>
    </row>
    <row r="1289" spans="14:30">
      <c r="N1289" s="109"/>
      <c r="Y1289" s="109"/>
      <c r="Z1289" s="109"/>
      <c r="AA1289" s="109"/>
      <c r="AB1289" s="109"/>
      <c r="AC1289" s="109"/>
      <c r="AD1289" s="109"/>
    </row>
    <row r="1290" spans="14:30">
      <c r="N1290" s="109"/>
      <c r="Y1290" s="109"/>
      <c r="Z1290" s="109"/>
      <c r="AA1290" s="109"/>
      <c r="AB1290" s="109"/>
      <c r="AC1290" s="109"/>
      <c r="AD1290" s="109"/>
    </row>
    <row r="1291" spans="14:30">
      <c r="N1291" s="109"/>
      <c r="Y1291" s="109"/>
      <c r="Z1291" s="109"/>
      <c r="AA1291" s="109"/>
      <c r="AB1291" s="109"/>
      <c r="AC1291" s="109"/>
      <c r="AD1291" s="109"/>
    </row>
    <row r="1292" spans="14:30">
      <c r="N1292" s="109"/>
      <c r="Y1292" s="109"/>
      <c r="Z1292" s="109"/>
      <c r="AA1292" s="109"/>
      <c r="AB1292" s="109"/>
      <c r="AC1292" s="109"/>
      <c r="AD1292" s="109"/>
    </row>
    <row r="1293" spans="14:30">
      <c r="N1293" s="109"/>
      <c r="Y1293" s="109"/>
      <c r="Z1293" s="109"/>
      <c r="AA1293" s="109"/>
      <c r="AB1293" s="109"/>
      <c r="AC1293" s="109"/>
      <c r="AD1293" s="109"/>
    </row>
    <row r="1294" spans="14:30">
      <c r="N1294" s="109"/>
      <c r="Y1294" s="109"/>
      <c r="Z1294" s="109"/>
      <c r="AA1294" s="109"/>
      <c r="AB1294" s="109"/>
      <c r="AC1294" s="109"/>
      <c r="AD1294" s="109"/>
    </row>
    <row r="1295" spans="14:30">
      <c r="N1295" s="109"/>
      <c r="Y1295" s="109"/>
      <c r="Z1295" s="109"/>
      <c r="AA1295" s="109"/>
      <c r="AB1295" s="109"/>
      <c r="AC1295" s="109"/>
      <c r="AD1295" s="109"/>
    </row>
    <row r="1296" spans="14:30">
      <c r="N1296" s="109"/>
      <c r="Y1296" s="109"/>
      <c r="Z1296" s="109"/>
      <c r="AA1296" s="109"/>
      <c r="AB1296" s="109"/>
      <c r="AC1296" s="109"/>
      <c r="AD1296" s="109"/>
    </row>
    <row r="1297" spans="14:30">
      <c r="N1297" s="109"/>
      <c r="Y1297" s="109"/>
      <c r="Z1297" s="109"/>
      <c r="AA1297" s="109"/>
      <c r="AB1297" s="109"/>
      <c r="AC1297" s="109"/>
      <c r="AD1297" s="109"/>
    </row>
    <row r="1298" spans="14:30">
      <c r="N1298" s="109"/>
      <c r="Y1298" s="109"/>
      <c r="Z1298" s="109"/>
      <c r="AA1298" s="109"/>
      <c r="AB1298" s="109"/>
      <c r="AC1298" s="109"/>
      <c r="AD1298" s="109"/>
    </row>
    <row r="1299" spans="14:30">
      <c r="N1299" s="109"/>
      <c r="Y1299" s="109"/>
      <c r="Z1299" s="109"/>
      <c r="AA1299" s="109"/>
      <c r="AB1299" s="109"/>
      <c r="AC1299" s="109"/>
      <c r="AD1299" s="109"/>
    </row>
    <row r="1300" spans="14:30">
      <c r="N1300" s="109"/>
      <c r="Y1300" s="109"/>
      <c r="Z1300" s="109"/>
      <c r="AA1300" s="109"/>
      <c r="AB1300" s="109"/>
      <c r="AC1300" s="109"/>
      <c r="AD1300" s="109"/>
    </row>
    <row r="1301" spans="14:30">
      <c r="N1301" s="109"/>
      <c r="Y1301" s="109"/>
      <c r="Z1301" s="109"/>
      <c r="AA1301" s="109"/>
      <c r="AB1301" s="109"/>
      <c r="AC1301" s="109"/>
      <c r="AD1301" s="109"/>
    </row>
  </sheetData>
  <mergeCells count="43">
    <mergeCell ref="O8:R8"/>
    <mergeCell ref="N9:N10"/>
    <mergeCell ref="O9:O10"/>
    <mergeCell ref="A3:AD3"/>
    <mergeCell ref="A4:AD4"/>
    <mergeCell ref="A8:A10"/>
    <mergeCell ref="B8:B10"/>
    <mergeCell ref="C8:F8"/>
    <mergeCell ref="G8:J8"/>
    <mergeCell ref="K8:N8"/>
    <mergeCell ref="C9:C10"/>
    <mergeCell ref="D9:E9"/>
    <mergeCell ref="F9:F10"/>
    <mergeCell ref="G9:G10"/>
    <mergeCell ref="S8:V8"/>
    <mergeCell ref="W8:Z8"/>
    <mergeCell ref="AC9:AD9"/>
    <mergeCell ref="H9:I9"/>
    <mergeCell ref="R9:R10"/>
    <mergeCell ref="S9:T9"/>
    <mergeCell ref="AA9:AB9"/>
    <mergeCell ref="U9:V9"/>
    <mergeCell ref="W9:X9"/>
    <mergeCell ref="Y9:Z9"/>
    <mergeCell ref="J9:J10"/>
    <mergeCell ref="K9:K10"/>
    <mergeCell ref="P9:Q9"/>
    <mergeCell ref="A5:AD5"/>
    <mergeCell ref="A6:AD6"/>
    <mergeCell ref="A2:AD2"/>
    <mergeCell ref="B212:G212"/>
    <mergeCell ref="P145:P150"/>
    <mergeCell ref="D146:D150"/>
    <mergeCell ref="H146:H150"/>
    <mergeCell ref="B209:H209"/>
    <mergeCell ref="B210:G210"/>
    <mergeCell ref="B211:G211"/>
    <mergeCell ref="AA8:AD8"/>
    <mergeCell ref="K98:K101"/>
    <mergeCell ref="L98:L101"/>
    <mergeCell ref="P98:P101"/>
    <mergeCell ref="Q98:Q101"/>
    <mergeCell ref="L9:M9"/>
  </mergeCells>
  <pageMargins left="0.37" right="0.19685039370078741" top="0.43307086614173229" bottom="0.43307086614173229" header="0.31496062992125984" footer="0.31496062992125984"/>
  <pageSetup paperSize="9" scale="50" orientation="landscape" r:id="rId1"/>
  <headerFooter differentFirst="1">
    <oddHeader>&amp;C&amp;"Times New Roman,Regular"&amp;P</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91"/>
  <sheetViews>
    <sheetView zoomScaleNormal="100" workbookViewId="0">
      <selection activeCell="A4" sqref="A4:N4"/>
    </sheetView>
  </sheetViews>
  <sheetFormatPr defaultColWidth="9.125" defaultRowHeight="15.75"/>
  <cols>
    <col min="1" max="1" width="6.75" style="76" customWidth="1"/>
    <col min="2" max="2" width="36.25" style="76" customWidth="1"/>
    <col min="3" max="16384" width="9.125" style="105"/>
  </cols>
  <sheetData>
    <row r="1" spans="1:30" ht="18.75">
      <c r="F1" s="47"/>
      <c r="G1" s="47"/>
      <c r="H1" s="47"/>
      <c r="I1" s="47"/>
      <c r="J1" s="47"/>
      <c r="K1" s="47"/>
      <c r="L1" s="47"/>
      <c r="M1" s="47"/>
      <c r="N1" s="47"/>
      <c r="O1" s="47"/>
      <c r="P1" s="47"/>
      <c r="Q1" s="47"/>
      <c r="R1" s="47"/>
      <c r="S1" s="47"/>
    </row>
    <row r="2" spans="1:30" ht="16.5">
      <c r="A2" s="693" t="s">
        <v>20</v>
      </c>
      <c r="B2" s="693"/>
      <c r="C2" s="693"/>
      <c r="D2" s="693"/>
      <c r="E2" s="693"/>
      <c r="F2" s="693"/>
      <c r="G2" s="693"/>
      <c r="H2" s="693"/>
      <c r="I2" s="693"/>
      <c r="J2" s="693"/>
      <c r="K2" s="693"/>
      <c r="L2" s="693"/>
      <c r="M2" s="693"/>
      <c r="N2" s="693"/>
    </row>
    <row r="3" spans="1:30" ht="51.75" customHeight="1">
      <c r="A3" s="695" t="s">
        <v>21</v>
      </c>
      <c r="B3" s="695"/>
      <c r="C3" s="695"/>
      <c r="D3" s="695"/>
      <c r="E3" s="695"/>
      <c r="F3" s="695"/>
      <c r="G3" s="695"/>
      <c r="H3" s="695"/>
      <c r="I3" s="695"/>
      <c r="J3" s="695"/>
      <c r="K3" s="695"/>
      <c r="L3" s="695"/>
      <c r="M3" s="695"/>
      <c r="N3" s="695"/>
    </row>
    <row r="4" spans="1:30">
      <c r="A4" s="653" t="str">
        <f>'PL 1'!A3:I3</f>
        <v>(Kèm theo báo cáo số       /BC-ĐGS ngày       tháng       năm 2024 của Đoàn giám sát Đoàn đại biểu Quốc hội tỉnh Đồng Tháp)</v>
      </c>
      <c r="B4" s="653"/>
      <c r="C4" s="653"/>
      <c r="D4" s="653"/>
      <c r="E4" s="653"/>
      <c r="F4" s="653"/>
      <c r="G4" s="653"/>
      <c r="H4" s="653"/>
      <c r="I4" s="653"/>
      <c r="J4" s="653"/>
      <c r="K4" s="653"/>
      <c r="L4" s="653"/>
      <c r="M4" s="653"/>
      <c r="N4" s="653"/>
      <c r="O4" s="567"/>
      <c r="P4" s="567"/>
      <c r="Q4" s="567"/>
      <c r="R4" s="567"/>
      <c r="S4" s="567"/>
      <c r="T4" s="567"/>
      <c r="U4" s="567"/>
      <c r="V4" s="567"/>
      <c r="W4" s="567"/>
      <c r="X4" s="567"/>
      <c r="Y4" s="567"/>
      <c r="Z4" s="567"/>
      <c r="AA4" s="567"/>
      <c r="AB4" s="567"/>
      <c r="AC4" s="567"/>
      <c r="AD4" s="567"/>
    </row>
    <row r="5" spans="1:30" ht="15">
      <c r="A5" s="694" t="s">
        <v>133</v>
      </c>
      <c r="B5" s="694"/>
      <c r="C5" s="694"/>
      <c r="D5" s="694"/>
      <c r="E5" s="694"/>
      <c r="F5" s="694"/>
      <c r="G5" s="694"/>
      <c r="H5" s="694"/>
      <c r="I5" s="694"/>
      <c r="J5" s="694"/>
      <c r="K5" s="694"/>
      <c r="L5" s="694"/>
      <c r="M5" s="694"/>
      <c r="N5" s="694"/>
    </row>
    <row r="6" spans="1:30" ht="18.75" customHeight="1">
      <c r="F6" s="105" t="s">
        <v>132</v>
      </c>
      <c r="H6" s="48"/>
      <c r="I6" s="48"/>
      <c r="J6" s="48"/>
      <c r="K6" s="48"/>
      <c r="L6" s="48"/>
      <c r="M6" s="48"/>
      <c r="N6" s="48"/>
      <c r="O6" s="48"/>
      <c r="P6" s="48"/>
      <c r="Q6" s="48"/>
      <c r="R6" s="48"/>
      <c r="S6" s="48"/>
      <c r="T6" s="48"/>
      <c r="U6" s="48"/>
      <c r="V6" s="48"/>
      <c r="W6" s="48"/>
    </row>
    <row r="7" spans="1:30" ht="15">
      <c r="A7" s="696" t="s">
        <v>0</v>
      </c>
      <c r="B7" s="696" t="s">
        <v>1</v>
      </c>
      <c r="C7" s="692" t="s">
        <v>7</v>
      </c>
      <c r="D7" s="692"/>
      <c r="E7" s="692"/>
      <c r="F7" s="692" t="s">
        <v>8</v>
      </c>
      <c r="G7" s="692"/>
      <c r="H7" s="692"/>
      <c r="I7" s="692" t="s">
        <v>9</v>
      </c>
      <c r="J7" s="692"/>
      <c r="K7" s="692"/>
      <c r="L7" s="692" t="s">
        <v>10</v>
      </c>
      <c r="M7" s="692"/>
      <c r="N7" s="692"/>
    </row>
    <row r="8" spans="1:30" ht="38.25">
      <c r="A8" s="697"/>
      <c r="B8" s="697"/>
      <c r="C8" s="49" t="s">
        <v>22</v>
      </c>
      <c r="D8" s="49" t="s">
        <v>23</v>
      </c>
      <c r="E8" s="49" t="s">
        <v>24</v>
      </c>
      <c r="F8" s="49" t="s">
        <v>22</v>
      </c>
      <c r="G8" s="49" t="s">
        <v>23</v>
      </c>
      <c r="H8" s="49" t="s">
        <v>24</v>
      </c>
      <c r="I8" s="49" t="s">
        <v>22</v>
      </c>
      <c r="J8" s="49" t="s">
        <v>23</v>
      </c>
      <c r="K8" s="49" t="s">
        <v>24</v>
      </c>
      <c r="L8" s="49" t="s">
        <v>22</v>
      </c>
      <c r="M8" s="49" t="s">
        <v>23</v>
      </c>
      <c r="N8" s="49" t="s">
        <v>24</v>
      </c>
    </row>
    <row r="9" spans="1:30">
      <c r="A9" s="50">
        <v>1</v>
      </c>
      <c r="B9" s="50">
        <v>2</v>
      </c>
      <c r="C9" s="51">
        <v>3</v>
      </c>
      <c r="D9" s="51">
        <v>4</v>
      </c>
      <c r="E9" s="51">
        <v>5</v>
      </c>
      <c r="F9" s="51">
        <v>6</v>
      </c>
      <c r="G9" s="51">
        <v>7</v>
      </c>
      <c r="H9" s="51">
        <v>8</v>
      </c>
      <c r="I9" s="51">
        <v>9</v>
      </c>
      <c r="J9" s="51">
        <v>10</v>
      </c>
      <c r="K9" s="51">
        <v>11</v>
      </c>
      <c r="L9" s="51">
        <v>12</v>
      </c>
      <c r="M9" s="51">
        <v>13</v>
      </c>
      <c r="N9" s="51">
        <v>14</v>
      </c>
    </row>
    <row r="10" spans="1:30" s="364" customFormat="1">
      <c r="A10" s="351"/>
      <c r="B10" s="351" t="s">
        <v>134</v>
      </c>
      <c r="C10" s="367">
        <f>SUM(C11,C24,C41,C62,C82,C95,C107)</f>
        <v>3637</v>
      </c>
      <c r="D10" s="367">
        <f t="shared" ref="D10:N10" si="0">SUM(D11,D24,D41,D62,D82,D95,D107)</f>
        <v>23</v>
      </c>
      <c r="E10" s="367">
        <f t="shared" si="0"/>
        <v>787</v>
      </c>
      <c r="F10" s="367">
        <f t="shared" si="0"/>
        <v>4077</v>
      </c>
      <c r="G10" s="367">
        <f t="shared" si="0"/>
        <v>35</v>
      </c>
      <c r="H10" s="367">
        <f t="shared" si="0"/>
        <v>931</v>
      </c>
      <c r="I10" s="367">
        <f t="shared" si="0"/>
        <v>4480</v>
      </c>
      <c r="J10" s="367">
        <f t="shared" si="0"/>
        <v>0</v>
      </c>
      <c r="K10" s="367">
        <f t="shared" si="0"/>
        <v>861</v>
      </c>
      <c r="L10" s="367">
        <f t="shared" si="0"/>
        <v>4614</v>
      </c>
      <c r="M10" s="367">
        <f t="shared" si="0"/>
        <v>0</v>
      </c>
      <c r="N10" s="367">
        <f t="shared" si="0"/>
        <v>883</v>
      </c>
    </row>
    <row r="11" spans="1:30">
      <c r="A11" s="352" t="s">
        <v>25</v>
      </c>
      <c r="B11" s="345" t="s">
        <v>26</v>
      </c>
      <c r="C11" s="107"/>
      <c r="D11" s="107"/>
      <c r="E11" s="107"/>
      <c r="F11" s="107"/>
      <c r="G11" s="107"/>
      <c r="H11" s="107"/>
      <c r="I11" s="107"/>
      <c r="J11" s="107"/>
      <c r="K11" s="107"/>
      <c r="L11" s="107"/>
      <c r="M11" s="107"/>
      <c r="N11" s="107"/>
    </row>
    <row r="12" spans="1:30">
      <c r="A12" s="54">
        <v>1</v>
      </c>
      <c r="B12" s="23" t="s">
        <v>27</v>
      </c>
      <c r="C12" s="107"/>
      <c r="D12" s="107"/>
      <c r="E12" s="107"/>
      <c r="F12" s="107"/>
      <c r="G12" s="107"/>
      <c r="H12" s="107"/>
      <c r="I12" s="107"/>
      <c r="J12" s="107"/>
      <c r="K12" s="107"/>
      <c r="L12" s="107"/>
      <c r="M12" s="107"/>
      <c r="N12" s="107"/>
    </row>
    <row r="13" spans="1:30">
      <c r="A13" s="54"/>
      <c r="B13" s="23" t="s">
        <v>78</v>
      </c>
      <c r="C13" s="107"/>
      <c r="D13" s="107"/>
      <c r="E13" s="107"/>
      <c r="F13" s="107"/>
      <c r="G13" s="107"/>
      <c r="H13" s="107"/>
      <c r="I13" s="107"/>
      <c r="J13" s="107"/>
      <c r="K13" s="107"/>
      <c r="L13" s="107"/>
      <c r="M13" s="107"/>
      <c r="N13" s="107"/>
    </row>
    <row r="14" spans="1:30" ht="31.5">
      <c r="A14" s="350">
        <v>2</v>
      </c>
      <c r="B14" s="23" t="s">
        <v>28</v>
      </c>
      <c r="C14" s="107"/>
      <c r="D14" s="107"/>
      <c r="E14" s="107"/>
      <c r="F14" s="107"/>
      <c r="G14" s="107"/>
      <c r="H14" s="107"/>
      <c r="I14" s="107"/>
      <c r="J14" s="107"/>
      <c r="K14" s="107"/>
      <c r="L14" s="107"/>
      <c r="M14" s="107"/>
      <c r="N14" s="107"/>
    </row>
    <row r="15" spans="1:30">
      <c r="A15" s="54"/>
      <c r="B15" s="23" t="s">
        <v>78</v>
      </c>
      <c r="C15" s="107"/>
      <c r="D15" s="107"/>
      <c r="E15" s="107"/>
      <c r="F15" s="107"/>
      <c r="G15" s="107"/>
      <c r="H15" s="107"/>
      <c r="I15" s="107"/>
      <c r="J15" s="107"/>
      <c r="K15" s="107"/>
      <c r="L15" s="107"/>
      <c r="M15" s="107"/>
      <c r="N15" s="107"/>
    </row>
    <row r="16" spans="1:30" s="77" customFormat="1" ht="31.5">
      <c r="A16" s="350">
        <v>3</v>
      </c>
      <c r="B16" s="23" t="s">
        <v>38</v>
      </c>
      <c r="C16" s="107"/>
      <c r="D16" s="107"/>
      <c r="E16" s="107"/>
      <c r="F16" s="107"/>
      <c r="G16" s="107"/>
      <c r="H16" s="107"/>
      <c r="I16" s="107"/>
      <c r="J16" s="107"/>
      <c r="K16" s="107"/>
      <c r="L16" s="107"/>
      <c r="M16" s="107"/>
      <c r="N16" s="107"/>
    </row>
    <row r="17" spans="1:16" s="77" customFormat="1">
      <c r="A17" s="350"/>
      <c r="B17" s="23" t="s">
        <v>78</v>
      </c>
      <c r="C17" s="107"/>
      <c r="D17" s="107"/>
      <c r="E17" s="107"/>
      <c r="F17" s="107"/>
      <c r="G17" s="107"/>
      <c r="H17" s="107"/>
      <c r="I17" s="107"/>
      <c r="J17" s="107"/>
      <c r="K17" s="107"/>
      <c r="L17" s="107"/>
      <c r="M17" s="107"/>
      <c r="N17" s="107"/>
    </row>
    <row r="18" spans="1:16" s="77" customFormat="1">
      <c r="A18" s="54">
        <v>4</v>
      </c>
      <c r="B18" s="23" t="s">
        <v>39</v>
      </c>
      <c r="C18" s="107"/>
      <c r="D18" s="107"/>
      <c r="E18" s="107"/>
      <c r="F18" s="107"/>
      <c r="G18" s="107"/>
      <c r="H18" s="107"/>
      <c r="I18" s="107"/>
      <c r="J18" s="107"/>
      <c r="K18" s="107"/>
      <c r="L18" s="107"/>
      <c r="M18" s="107"/>
      <c r="N18" s="107"/>
    </row>
    <row r="19" spans="1:16" s="77" customFormat="1">
      <c r="A19" s="54"/>
      <c r="B19" s="23" t="s">
        <v>78</v>
      </c>
      <c r="C19" s="107"/>
      <c r="D19" s="107"/>
      <c r="E19" s="107"/>
      <c r="F19" s="107"/>
      <c r="G19" s="107"/>
      <c r="H19" s="107"/>
      <c r="I19" s="107"/>
      <c r="J19" s="107"/>
      <c r="K19" s="107"/>
      <c r="L19" s="107"/>
      <c r="M19" s="107"/>
      <c r="N19" s="107"/>
    </row>
    <row r="20" spans="1:16" s="77" customFormat="1">
      <c r="A20" s="350">
        <v>5</v>
      </c>
      <c r="B20" s="34" t="s">
        <v>40</v>
      </c>
      <c r="C20" s="107"/>
      <c r="D20" s="107"/>
      <c r="E20" s="107"/>
      <c r="F20" s="107"/>
      <c r="G20" s="107"/>
      <c r="H20" s="107"/>
      <c r="I20" s="107"/>
      <c r="J20" s="107"/>
      <c r="K20" s="107"/>
      <c r="L20" s="107"/>
      <c r="M20" s="107"/>
      <c r="N20" s="107"/>
    </row>
    <row r="21" spans="1:16" s="77" customFormat="1">
      <c r="A21" s="350"/>
      <c r="B21" s="34" t="s">
        <v>78</v>
      </c>
      <c r="C21" s="107"/>
      <c r="D21" s="107"/>
      <c r="E21" s="107"/>
      <c r="F21" s="107"/>
      <c r="G21" s="107"/>
      <c r="H21" s="107"/>
      <c r="I21" s="107"/>
      <c r="J21" s="107"/>
      <c r="K21" s="107"/>
      <c r="L21" s="107"/>
      <c r="M21" s="107"/>
      <c r="N21" s="107"/>
    </row>
    <row r="22" spans="1:16" s="77" customFormat="1" ht="31.5">
      <c r="A22" s="350">
        <v>6</v>
      </c>
      <c r="B22" s="23" t="s">
        <v>56</v>
      </c>
      <c r="C22" s="529"/>
      <c r="D22" s="529"/>
      <c r="E22" s="529"/>
      <c r="F22" s="529"/>
      <c r="G22" s="529"/>
      <c r="H22" s="529"/>
      <c r="I22" s="529"/>
      <c r="J22" s="529"/>
      <c r="K22" s="529"/>
      <c r="L22" s="529"/>
      <c r="M22" s="529"/>
      <c r="N22" s="529"/>
    </row>
    <row r="23" spans="1:16" s="77" customFormat="1">
      <c r="A23" s="123"/>
      <c r="B23" s="528" t="s">
        <v>669</v>
      </c>
      <c r="C23" s="568">
        <v>50</v>
      </c>
      <c r="D23" s="568">
        <v>0</v>
      </c>
      <c r="E23" s="568">
        <v>15</v>
      </c>
      <c r="F23" s="568">
        <v>50</v>
      </c>
      <c r="G23" s="568">
        <v>0</v>
      </c>
      <c r="H23" s="568">
        <v>10</v>
      </c>
      <c r="I23" s="568">
        <v>45</v>
      </c>
      <c r="J23" s="568">
        <v>0</v>
      </c>
      <c r="K23" s="568">
        <v>6</v>
      </c>
      <c r="L23" s="568">
        <v>38</v>
      </c>
      <c r="M23" s="568">
        <v>0</v>
      </c>
      <c r="N23" s="568">
        <v>7</v>
      </c>
    </row>
    <row r="24" spans="1:16" s="364" customFormat="1">
      <c r="A24" s="352" t="s">
        <v>57</v>
      </c>
      <c r="B24" s="345" t="s">
        <v>2</v>
      </c>
      <c r="C24" s="530">
        <f>SUM(C25,C28)</f>
        <v>490</v>
      </c>
      <c r="D24" s="530">
        <f t="shared" ref="D24:N24" si="1">SUM(D25,D28)</f>
        <v>4</v>
      </c>
      <c r="E24" s="530">
        <f t="shared" si="1"/>
        <v>38</v>
      </c>
      <c r="F24" s="530">
        <f t="shared" si="1"/>
        <v>497</v>
      </c>
      <c r="G24" s="530">
        <f t="shared" si="1"/>
        <v>4</v>
      </c>
      <c r="H24" s="530">
        <f t="shared" si="1"/>
        <v>37</v>
      </c>
      <c r="I24" s="530">
        <f t="shared" si="1"/>
        <v>483</v>
      </c>
      <c r="J24" s="530">
        <f t="shared" si="1"/>
        <v>0</v>
      </c>
      <c r="K24" s="530">
        <f t="shared" si="1"/>
        <v>37</v>
      </c>
      <c r="L24" s="530">
        <f t="shared" si="1"/>
        <v>450</v>
      </c>
      <c r="M24" s="530">
        <f t="shared" si="1"/>
        <v>0</v>
      </c>
      <c r="N24" s="530">
        <f t="shared" si="1"/>
        <v>37</v>
      </c>
      <c r="P24" s="364" t="s">
        <v>132</v>
      </c>
    </row>
    <row r="25" spans="1:16">
      <c r="A25" s="54">
        <v>1</v>
      </c>
      <c r="B25" s="23" t="s">
        <v>27</v>
      </c>
      <c r="C25" s="353">
        <f>SUM(C26:C27)</f>
        <v>367</v>
      </c>
      <c r="D25" s="353">
        <f t="shared" ref="D25:N25" si="2">SUM(D26:D27)</f>
        <v>3</v>
      </c>
      <c r="E25" s="353">
        <f t="shared" si="2"/>
        <v>28</v>
      </c>
      <c r="F25" s="353">
        <f t="shared" si="2"/>
        <v>359</v>
      </c>
      <c r="G25" s="353">
        <f t="shared" si="2"/>
        <v>3</v>
      </c>
      <c r="H25" s="353">
        <f t="shared" si="2"/>
        <v>27</v>
      </c>
      <c r="I25" s="353">
        <f t="shared" si="2"/>
        <v>314</v>
      </c>
      <c r="J25" s="353">
        <f t="shared" si="2"/>
        <v>0</v>
      </c>
      <c r="K25" s="353">
        <f t="shared" si="2"/>
        <v>22</v>
      </c>
      <c r="L25" s="353">
        <f t="shared" si="2"/>
        <v>285</v>
      </c>
      <c r="M25" s="353">
        <f t="shared" si="2"/>
        <v>0</v>
      </c>
      <c r="N25" s="353">
        <f t="shared" si="2"/>
        <v>18</v>
      </c>
    </row>
    <row r="26" spans="1:16" s="77" customFormat="1">
      <c r="A26" s="99" t="s">
        <v>153</v>
      </c>
      <c r="B26" s="100" t="s">
        <v>184</v>
      </c>
      <c r="C26" s="63">
        <v>88</v>
      </c>
      <c r="D26" s="63">
        <v>1</v>
      </c>
      <c r="E26" s="63">
        <v>6</v>
      </c>
      <c r="F26" s="63">
        <v>89</v>
      </c>
      <c r="G26" s="63">
        <v>1</v>
      </c>
      <c r="H26" s="63">
        <v>6</v>
      </c>
      <c r="I26" s="63">
        <v>88</v>
      </c>
      <c r="J26" s="63">
        <v>0</v>
      </c>
      <c r="K26" s="63">
        <v>6</v>
      </c>
      <c r="L26" s="63">
        <v>90</v>
      </c>
      <c r="M26" s="63">
        <v>0</v>
      </c>
      <c r="N26" s="63">
        <v>6</v>
      </c>
    </row>
    <row r="27" spans="1:16" s="77" customFormat="1">
      <c r="A27" s="99" t="s">
        <v>172</v>
      </c>
      <c r="B27" s="100" t="s">
        <v>248</v>
      </c>
      <c r="C27" s="63">
        <v>279</v>
      </c>
      <c r="D27" s="63">
        <v>2</v>
      </c>
      <c r="E27" s="63">
        <v>22</v>
      </c>
      <c r="F27" s="63">
        <v>270</v>
      </c>
      <c r="G27" s="63">
        <v>2</v>
      </c>
      <c r="H27" s="63">
        <v>21</v>
      </c>
      <c r="I27" s="63">
        <v>226</v>
      </c>
      <c r="J27" s="63">
        <v>0</v>
      </c>
      <c r="K27" s="63">
        <v>16</v>
      </c>
      <c r="L27" s="63">
        <v>195</v>
      </c>
      <c r="M27" s="63">
        <v>0</v>
      </c>
      <c r="N27" s="63">
        <v>12</v>
      </c>
    </row>
    <row r="28" spans="1:16" ht="31.5">
      <c r="A28" s="350">
        <v>2</v>
      </c>
      <c r="B28" s="23" t="s">
        <v>28</v>
      </c>
      <c r="C28" s="63">
        <f>SUM(C29,C31)</f>
        <v>123</v>
      </c>
      <c r="D28" s="63">
        <f t="shared" ref="D28:N28" si="3">SUM(D29,D31)</f>
        <v>1</v>
      </c>
      <c r="E28" s="63">
        <f t="shared" si="3"/>
        <v>10</v>
      </c>
      <c r="F28" s="63">
        <f t="shared" si="3"/>
        <v>138</v>
      </c>
      <c r="G28" s="63">
        <f t="shared" si="3"/>
        <v>1</v>
      </c>
      <c r="H28" s="63">
        <f t="shared" si="3"/>
        <v>10</v>
      </c>
      <c r="I28" s="63">
        <f t="shared" si="3"/>
        <v>169</v>
      </c>
      <c r="J28" s="63">
        <f t="shared" si="3"/>
        <v>0</v>
      </c>
      <c r="K28" s="63">
        <f t="shared" si="3"/>
        <v>15</v>
      </c>
      <c r="L28" s="63">
        <f t="shared" si="3"/>
        <v>165</v>
      </c>
      <c r="M28" s="63">
        <f t="shared" si="3"/>
        <v>0</v>
      </c>
      <c r="N28" s="63">
        <f t="shared" si="3"/>
        <v>19</v>
      </c>
    </row>
    <row r="29" spans="1:16">
      <c r="A29" s="350" t="s">
        <v>161</v>
      </c>
      <c r="B29" s="23" t="s">
        <v>164</v>
      </c>
      <c r="C29" s="63">
        <f>C30</f>
        <v>55</v>
      </c>
      <c r="D29" s="63">
        <f t="shared" ref="D29:N29" si="4">D30</f>
        <v>0</v>
      </c>
      <c r="E29" s="63">
        <f t="shared" si="4"/>
        <v>4</v>
      </c>
      <c r="F29" s="63">
        <f t="shared" si="4"/>
        <v>60</v>
      </c>
      <c r="G29" s="63">
        <f t="shared" si="4"/>
        <v>0</v>
      </c>
      <c r="H29" s="63">
        <f t="shared" si="4"/>
        <v>4</v>
      </c>
      <c r="I29" s="63">
        <f t="shared" si="4"/>
        <v>70</v>
      </c>
      <c r="J29" s="63">
        <f t="shared" si="4"/>
        <v>0</v>
      </c>
      <c r="K29" s="63">
        <f t="shared" si="4"/>
        <v>5</v>
      </c>
      <c r="L29" s="63">
        <f t="shared" si="4"/>
        <v>60</v>
      </c>
      <c r="M29" s="63">
        <f t="shared" si="4"/>
        <v>0</v>
      </c>
      <c r="N29" s="63">
        <f t="shared" si="4"/>
        <v>5</v>
      </c>
    </row>
    <row r="30" spans="1:16" s="77" customFormat="1" ht="15">
      <c r="A30" s="82"/>
      <c r="B30" s="83" t="s">
        <v>165</v>
      </c>
      <c r="C30" s="84">
        <v>55</v>
      </c>
      <c r="D30" s="84"/>
      <c r="E30" s="84">
        <v>4</v>
      </c>
      <c r="F30" s="84">
        <v>60</v>
      </c>
      <c r="G30" s="84"/>
      <c r="H30" s="84">
        <v>4</v>
      </c>
      <c r="I30" s="84">
        <v>70</v>
      </c>
      <c r="J30" s="84"/>
      <c r="K30" s="84">
        <v>5</v>
      </c>
      <c r="L30" s="84">
        <v>60</v>
      </c>
      <c r="M30" s="84"/>
      <c r="N30" s="84">
        <v>5</v>
      </c>
    </row>
    <row r="31" spans="1:16" s="77" customFormat="1">
      <c r="A31" s="117" t="s">
        <v>162</v>
      </c>
      <c r="B31" s="289" t="s">
        <v>61</v>
      </c>
      <c r="C31" s="72">
        <f>C32</f>
        <v>68</v>
      </c>
      <c r="D31" s="72">
        <f t="shared" ref="D31:N31" si="5">D32</f>
        <v>1</v>
      </c>
      <c r="E31" s="72">
        <f t="shared" si="5"/>
        <v>6</v>
      </c>
      <c r="F31" s="72">
        <f t="shared" si="5"/>
        <v>78</v>
      </c>
      <c r="G31" s="72">
        <f t="shared" si="5"/>
        <v>1</v>
      </c>
      <c r="H31" s="72">
        <f t="shared" si="5"/>
        <v>6</v>
      </c>
      <c r="I31" s="72">
        <f t="shared" si="5"/>
        <v>99</v>
      </c>
      <c r="J31" s="72">
        <f t="shared" si="5"/>
        <v>0</v>
      </c>
      <c r="K31" s="72">
        <f t="shared" si="5"/>
        <v>10</v>
      </c>
      <c r="L31" s="72">
        <f t="shared" si="5"/>
        <v>105</v>
      </c>
      <c r="M31" s="72">
        <f t="shared" si="5"/>
        <v>0</v>
      </c>
      <c r="N31" s="72">
        <f t="shared" si="5"/>
        <v>14</v>
      </c>
    </row>
    <row r="32" spans="1:16" s="77" customFormat="1">
      <c r="A32" s="82"/>
      <c r="B32" s="298" t="s">
        <v>260</v>
      </c>
      <c r="C32" s="293">
        <v>68</v>
      </c>
      <c r="D32" s="293">
        <v>1</v>
      </c>
      <c r="E32" s="293">
        <v>6</v>
      </c>
      <c r="F32" s="293">
        <v>78</v>
      </c>
      <c r="G32" s="293">
        <v>1</v>
      </c>
      <c r="H32" s="293">
        <v>6</v>
      </c>
      <c r="I32" s="293">
        <v>99</v>
      </c>
      <c r="J32" s="293">
        <v>0</v>
      </c>
      <c r="K32" s="293">
        <v>10</v>
      </c>
      <c r="L32" s="293">
        <v>105</v>
      </c>
      <c r="M32" s="293">
        <v>0</v>
      </c>
      <c r="N32" s="293">
        <v>14</v>
      </c>
    </row>
    <row r="33" spans="1:17" ht="31.5">
      <c r="A33" s="350">
        <v>3</v>
      </c>
      <c r="B33" s="23" t="s">
        <v>38</v>
      </c>
      <c r="C33" s="78"/>
      <c r="D33" s="78"/>
      <c r="E33" s="78"/>
      <c r="F33" s="78"/>
      <c r="G33" s="78"/>
      <c r="H33" s="78"/>
      <c r="I33" s="78"/>
      <c r="J33" s="78"/>
      <c r="K33" s="78"/>
      <c r="L33" s="78"/>
      <c r="M33" s="78"/>
      <c r="N33" s="78"/>
      <c r="Q33" s="105" t="s">
        <v>132</v>
      </c>
    </row>
    <row r="34" spans="1:17">
      <c r="A34" s="350"/>
      <c r="B34" s="23" t="s">
        <v>78</v>
      </c>
      <c r="C34" s="78"/>
      <c r="D34" s="78"/>
      <c r="E34" s="78"/>
      <c r="F34" s="78"/>
      <c r="G34" s="78"/>
      <c r="H34" s="78"/>
      <c r="I34" s="78"/>
      <c r="J34" s="78"/>
      <c r="K34" s="78"/>
      <c r="L34" s="78"/>
      <c r="M34" s="78"/>
      <c r="N34" s="78"/>
    </row>
    <row r="35" spans="1:17">
      <c r="A35" s="54">
        <v>4</v>
      </c>
      <c r="B35" s="23" t="s">
        <v>39</v>
      </c>
      <c r="C35" s="107"/>
      <c r="D35" s="107"/>
      <c r="E35" s="107"/>
      <c r="F35" s="107"/>
      <c r="G35" s="107"/>
      <c r="H35" s="107"/>
      <c r="I35" s="107"/>
      <c r="J35" s="107"/>
      <c r="K35" s="107"/>
      <c r="L35" s="107"/>
      <c r="M35" s="107"/>
      <c r="N35" s="107"/>
    </row>
    <row r="36" spans="1:17">
      <c r="A36" s="54"/>
      <c r="B36" s="23" t="s">
        <v>78</v>
      </c>
      <c r="C36" s="107"/>
      <c r="D36" s="107"/>
      <c r="E36" s="107"/>
      <c r="F36" s="107"/>
      <c r="G36" s="107"/>
      <c r="H36" s="107"/>
      <c r="I36" s="107"/>
      <c r="J36" s="107"/>
      <c r="K36" s="107"/>
      <c r="L36" s="107"/>
      <c r="M36" s="107"/>
      <c r="N36" s="107"/>
    </row>
    <row r="37" spans="1:17">
      <c r="A37" s="350">
        <v>5</v>
      </c>
      <c r="B37" s="34" t="s">
        <v>40</v>
      </c>
      <c r="C37" s="107"/>
      <c r="D37" s="107"/>
      <c r="E37" s="107"/>
      <c r="F37" s="107"/>
      <c r="G37" s="107"/>
      <c r="H37" s="107"/>
      <c r="I37" s="107"/>
      <c r="J37" s="107"/>
      <c r="K37" s="107"/>
      <c r="L37" s="107"/>
      <c r="M37" s="107"/>
      <c r="N37" s="107"/>
    </row>
    <row r="38" spans="1:17">
      <c r="A38" s="350"/>
      <c r="B38" s="34" t="s">
        <v>78</v>
      </c>
      <c r="C38" s="107"/>
      <c r="D38" s="107"/>
      <c r="E38" s="107"/>
      <c r="F38" s="107"/>
      <c r="G38" s="107"/>
      <c r="H38" s="107"/>
      <c r="I38" s="107"/>
      <c r="J38" s="107"/>
      <c r="K38" s="107"/>
      <c r="L38" s="107"/>
      <c r="M38" s="107"/>
      <c r="N38" s="107"/>
    </row>
    <row r="39" spans="1:17" ht="31.5">
      <c r="A39" s="350">
        <v>6</v>
      </c>
      <c r="B39" s="23" t="s">
        <v>56</v>
      </c>
      <c r="C39" s="107"/>
      <c r="D39" s="107"/>
      <c r="E39" s="107"/>
      <c r="F39" s="107"/>
      <c r="G39" s="107"/>
      <c r="H39" s="107"/>
      <c r="I39" s="107"/>
      <c r="J39" s="107"/>
      <c r="K39" s="107"/>
      <c r="L39" s="107"/>
      <c r="M39" s="107"/>
      <c r="N39" s="107"/>
    </row>
    <row r="40" spans="1:17">
      <c r="A40" s="350"/>
      <c r="B40" s="23" t="s">
        <v>78</v>
      </c>
      <c r="C40" s="107"/>
      <c r="D40" s="107"/>
      <c r="E40" s="107"/>
      <c r="F40" s="107"/>
      <c r="G40" s="107"/>
      <c r="H40" s="107"/>
      <c r="I40" s="107"/>
      <c r="J40" s="107"/>
      <c r="K40" s="107"/>
      <c r="L40" s="107"/>
      <c r="M40" s="107"/>
      <c r="N40" s="107"/>
    </row>
    <row r="41" spans="1:17" s="364" customFormat="1">
      <c r="A41" s="352" t="s">
        <v>63</v>
      </c>
      <c r="B41" s="345" t="s">
        <v>64</v>
      </c>
      <c r="C41" s="138">
        <f>C44</f>
        <v>2217</v>
      </c>
      <c r="D41" s="138">
        <f t="shared" ref="D41:N41" si="6">D44</f>
        <v>5</v>
      </c>
      <c r="E41" s="138">
        <f t="shared" si="6"/>
        <v>195</v>
      </c>
      <c r="F41" s="138">
        <f t="shared" si="6"/>
        <v>2289</v>
      </c>
      <c r="G41" s="138">
        <f t="shared" si="6"/>
        <v>6</v>
      </c>
      <c r="H41" s="138">
        <f t="shared" si="6"/>
        <v>251</v>
      </c>
      <c r="I41" s="138">
        <f t="shared" si="6"/>
        <v>2441</v>
      </c>
      <c r="J41" s="138">
        <f t="shared" si="6"/>
        <v>0</v>
      </c>
      <c r="K41" s="138">
        <f t="shared" si="6"/>
        <v>291</v>
      </c>
      <c r="L41" s="138">
        <f t="shared" si="6"/>
        <v>2573</v>
      </c>
      <c r="M41" s="138">
        <f t="shared" si="6"/>
        <v>0</v>
      </c>
      <c r="N41" s="138">
        <f t="shared" si="6"/>
        <v>352</v>
      </c>
    </row>
    <row r="42" spans="1:17">
      <c r="A42" s="54">
        <v>1</v>
      </c>
      <c r="B42" s="23" t="s">
        <v>27</v>
      </c>
      <c r="C42" s="107"/>
      <c r="D42" s="107"/>
      <c r="E42" s="107"/>
      <c r="F42" s="107"/>
      <c r="G42" s="107"/>
      <c r="H42" s="107"/>
      <c r="I42" s="107"/>
      <c r="J42" s="107"/>
      <c r="K42" s="107"/>
      <c r="L42" s="107"/>
      <c r="M42" s="107"/>
      <c r="N42" s="107"/>
    </row>
    <row r="43" spans="1:17">
      <c r="A43" s="54"/>
      <c r="B43" s="23" t="s">
        <v>78</v>
      </c>
      <c r="C43" s="107"/>
      <c r="D43" s="107"/>
      <c r="E43" s="107"/>
      <c r="F43" s="107"/>
      <c r="G43" s="107"/>
      <c r="H43" s="107"/>
      <c r="I43" s="107"/>
      <c r="J43" s="107"/>
      <c r="K43" s="107"/>
      <c r="L43" s="107"/>
      <c r="M43" s="107"/>
      <c r="N43" s="107"/>
    </row>
    <row r="44" spans="1:17" ht="31.5">
      <c r="A44" s="350">
        <v>2</v>
      </c>
      <c r="B44" s="23" t="s">
        <v>28</v>
      </c>
      <c r="C44" s="353">
        <f>C45</f>
        <v>2217</v>
      </c>
      <c r="D44" s="353">
        <f t="shared" ref="D44:N44" si="7">D45</f>
        <v>5</v>
      </c>
      <c r="E44" s="353">
        <f t="shared" si="7"/>
        <v>195</v>
      </c>
      <c r="F44" s="353">
        <f t="shared" si="7"/>
        <v>2289</v>
      </c>
      <c r="G44" s="353">
        <f t="shared" si="7"/>
        <v>6</v>
      </c>
      <c r="H44" s="353">
        <f t="shared" si="7"/>
        <v>251</v>
      </c>
      <c r="I44" s="353">
        <f t="shared" si="7"/>
        <v>2441</v>
      </c>
      <c r="J44" s="353">
        <f t="shared" si="7"/>
        <v>0</v>
      </c>
      <c r="K44" s="353">
        <f t="shared" si="7"/>
        <v>291</v>
      </c>
      <c r="L44" s="353">
        <f t="shared" si="7"/>
        <v>2573</v>
      </c>
      <c r="M44" s="353">
        <f t="shared" si="7"/>
        <v>0</v>
      </c>
      <c r="N44" s="353">
        <f t="shared" si="7"/>
        <v>352</v>
      </c>
    </row>
    <row r="45" spans="1:17">
      <c r="A45" s="350" t="s">
        <v>161</v>
      </c>
      <c r="B45" s="23" t="s">
        <v>321</v>
      </c>
      <c r="C45" s="117">
        <f t="shared" ref="C45:N45" si="8">SUM(C46:C52)</f>
        <v>2217</v>
      </c>
      <c r="D45" s="117">
        <f t="shared" si="8"/>
        <v>5</v>
      </c>
      <c r="E45" s="117">
        <f t="shared" si="8"/>
        <v>195</v>
      </c>
      <c r="F45" s="117">
        <f t="shared" si="8"/>
        <v>2289</v>
      </c>
      <c r="G45" s="117">
        <f t="shared" si="8"/>
        <v>6</v>
      </c>
      <c r="H45" s="117">
        <f t="shared" si="8"/>
        <v>251</v>
      </c>
      <c r="I45" s="117">
        <f t="shared" si="8"/>
        <v>2441</v>
      </c>
      <c r="J45" s="117">
        <f t="shared" si="8"/>
        <v>0</v>
      </c>
      <c r="K45" s="117">
        <f t="shared" si="8"/>
        <v>291</v>
      </c>
      <c r="L45" s="117">
        <f t="shared" si="8"/>
        <v>2573</v>
      </c>
      <c r="M45" s="117">
        <f t="shared" si="8"/>
        <v>0</v>
      </c>
      <c r="N45" s="117">
        <f t="shared" si="8"/>
        <v>352</v>
      </c>
    </row>
    <row r="46" spans="1:17" s="77" customFormat="1">
      <c r="A46" s="123"/>
      <c r="B46" s="309" t="s">
        <v>320</v>
      </c>
      <c r="C46" s="123">
        <v>246</v>
      </c>
      <c r="D46" s="123">
        <v>1</v>
      </c>
      <c r="E46" s="123">
        <v>13</v>
      </c>
      <c r="F46" s="123">
        <v>257</v>
      </c>
      <c r="G46" s="123">
        <v>1</v>
      </c>
      <c r="H46" s="123">
        <v>17</v>
      </c>
      <c r="I46" s="123">
        <v>257</v>
      </c>
      <c r="J46" s="123"/>
      <c r="K46" s="123">
        <v>19</v>
      </c>
      <c r="L46" s="123">
        <v>259</v>
      </c>
      <c r="M46" s="123"/>
      <c r="N46" s="123">
        <v>22</v>
      </c>
    </row>
    <row r="47" spans="1:17" s="77" customFormat="1">
      <c r="A47" s="123"/>
      <c r="B47" s="309" t="s">
        <v>322</v>
      </c>
      <c r="C47" s="293">
        <v>265</v>
      </c>
      <c r="D47" s="293">
        <v>1</v>
      </c>
      <c r="E47" s="293">
        <v>41</v>
      </c>
      <c r="F47" s="293">
        <v>249</v>
      </c>
      <c r="G47" s="293">
        <v>1</v>
      </c>
      <c r="H47" s="293">
        <v>37</v>
      </c>
      <c r="I47" s="293">
        <v>250</v>
      </c>
      <c r="J47" s="293"/>
      <c r="K47" s="293">
        <v>18</v>
      </c>
      <c r="L47" s="293">
        <v>251</v>
      </c>
      <c r="M47" s="293"/>
      <c r="N47" s="293">
        <v>22</v>
      </c>
    </row>
    <row r="48" spans="1:17" s="77" customFormat="1">
      <c r="A48" s="123"/>
      <c r="B48" s="309" t="s">
        <v>323</v>
      </c>
      <c r="C48" s="123">
        <v>501</v>
      </c>
      <c r="D48" s="123">
        <v>1</v>
      </c>
      <c r="E48" s="123">
        <v>36</v>
      </c>
      <c r="F48" s="123">
        <v>517</v>
      </c>
      <c r="G48" s="123">
        <v>1</v>
      </c>
      <c r="H48" s="123">
        <v>45</v>
      </c>
      <c r="I48" s="123">
        <v>529</v>
      </c>
      <c r="J48" s="123">
        <v>0</v>
      </c>
      <c r="K48" s="123">
        <v>54</v>
      </c>
      <c r="L48" s="123">
        <v>549</v>
      </c>
      <c r="M48" s="123">
        <v>0</v>
      </c>
      <c r="N48" s="123">
        <v>62</v>
      </c>
    </row>
    <row r="49" spans="1:14" s="77" customFormat="1">
      <c r="A49" s="123"/>
      <c r="B49" s="309" t="s">
        <v>324</v>
      </c>
      <c r="C49" s="123">
        <v>826</v>
      </c>
      <c r="D49" s="123">
        <v>0</v>
      </c>
      <c r="E49" s="123">
        <f>11+34</f>
        <v>45</v>
      </c>
      <c r="F49" s="123">
        <v>873</v>
      </c>
      <c r="G49" s="123">
        <v>1</v>
      </c>
      <c r="H49" s="123">
        <f>31+46</f>
        <v>77</v>
      </c>
      <c r="I49" s="123">
        <v>981</v>
      </c>
      <c r="J49" s="123">
        <v>0</v>
      </c>
      <c r="K49" s="123">
        <f>60+58</f>
        <v>118</v>
      </c>
      <c r="L49" s="123">
        <v>1034</v>
      </c>
      <c r="M49" s="123">
        <v>0</v>
      </c>
      <c r="N49" s="123">
        <f>92+72</f>
        <v>164</v>
      </c>
    </row>
    <row r="50" spans="1:14" s="77" customFormat="1">
      <c r="A50" s="123"/>
      <c r="B50" s="309" t="s">
        <v>325</v>
      </c>
      <c r="C50" s="123">
        <v>109</v>
      </c>
      <c r="D50" s="123"/>
      <c r="E50" s="123">
        <v>46</v>
      </c>
      <c r="F50" s="123">
        <v>119</v>
      </c>
      <c r="G50" s="123"/>
      <c r="H50" s="123">
        <v>39</v>
      </c>
      <c r="I50" s="123">
        <v>133</v>
      </c>
      <c r="J50" s="123"/>
      <c r="K50" s="123">
        <v>46</v>
      </c>
      <c r="L50" s="123">
        <v>164</v>
      </c>
      <c r="M50" s="123"/>
      <c r="N50" s="123">
        <v>28</v>
      </c>
    </row>
    <row r="51" spans="1:14" s="77" customFormat="1">
      <c r="A51" s="123"/>
      <c r="B51" s="309" t="s">
        <v>326</v>
      </c>
      <c r="C51" s="123">
        <v>193</v>
      </c>
      <c r="D51" s="123">
        <v>1</v>
      </c>
      <c r="E51" s="123">
        <v>0</v>
      </c>
      <c r="F51" s="123">
        <v>194</v>
      </c>
      <c r="G51" s="123">
        <v>1</v>
      </c>
      <c r="H51" s="123">
        <v>0</v>
      </c>
      <c r="I51" s="123">
        <v>189</v>
      </c>
      <c r="J51" s="123">
        <v>0</v>
      </c>
      <c r="K51" s="123">
        <v>15</v>
      </c>
      <c r="L51" s="123">
        <v>205</v>
      </c>
      <c r="M51" s="123">
        <v>0</v>
      </c>
      <c r="N51" s="123">
        <v>21</v>
      </c>
    </row>
    <row r="52" spans="1:14" s="77" customFormat="1">
      <c r="A52" s="123"/>
      <c r="B52" s="309" t="s">
        <v>327</v>
      </c>
      <c r="C52" s="293">
        <v>77</v>
      </c>
      <c r="D52" s="293">
        <v>1</v>
      </c>
      <c r="E52" s="293">
        <v>14</v>
      </c>
      <c r="F52" s="293">
        <v>80</v>
      </c>
      <c r="G52" s="293">
        <v>1</v>
      </c>
      <c r="H52" s="293">
        <v>36</v>
      </c>
      <c r="I52" s="293">
        <v>102</v>
      </c>
      <c r="J52" s="293"/>
      <c r="K52" s="293">
        <v>21</v>
      </c>
      <c r="L52" s="293">
        <v>111</v>
      </c>
      <c r="M52" s="293"/>
      <c r="N52" s="293">
        <v>33</v>
      </c>
    </row>
    <row r="53" spans="1:14">
      <c r="A53" s="54"/>
      <c r="B53" s="23" t="s">
        <v>78</v>
      </c>
      <c r="C53" s="107"/>
      <c r="D53" s="107"/>
      <c r="E53" s="107"/>
      <c r="F53" s="107"/>
      <c r="G53" s="107"/>
      <c r="H53" s="107"/>
      <c r="I53" s="107"/>
      <c r="J53" s="107"/>
      <c r="K53" s="107"/>
      <c r="L53" s="107"/>
      <c r="M53" s="107"/>
      <c r="N53" s="107"/>
    </row>
    <row r="54" spans="1:14" ht="31.5">
      <c r="A54" s="350">
        <v>3</v>
      </c>
      <c r="B54" s="23" t="s">
        <v>38</v>
      </c>
      <c r="C54" s="107"/>
      <c r="D54" s="107"/>
      <c r="E54" s="107"/>
      <c r="F54" s="107"/>
      <c r="G54" s="107"/>
      <c r="H54" s="107"/>
      <c r="I54" s="107"/>
      <c r="J54" s="107"/>
      <c r="K54" s="107"/>
      <c r="L54" s="107"/>
      <c r="M54" s="107"/>
      <c r="N54" s="107"/>
    </row>
    <row r="55" spans="1:14">
      <c r="A55" s="350"/>
      <c r="B55" s="23" t="s">
        <v>78</v>
      </c>
      <c r="C55" s="107"/>
      <c r="D55" s="107"/>
      <c r="E55" s="107"/>
      <c r="F55" s="107"/>
      <c r="G55" s="107"/>
      <c r="H55" s="107"/>
      <c r="I55" s="107"/>
      <c r="J55" s="107"/>
      <c r="K55" s="107"/>
      <c r="L55" s="107"/>
      <c r="M55" s="107"/>
      <c r="N55" s="107"/>
    </row>
    <row r="56" spans="1:14">
      <c r="A56" s="54">
        <v>4</v>
      </c>
      <c r="B56" s="23" t="s">
        <v>39</v>
      </c>
      <c r="C56" s="107"/>
      <c r="D56" s="107"/>
      <c r="E56" s="107"/>
      <c r="F56" s="107"/>
      <c r="G56" s="107"/>
      <c r="H56" s="107"/>
      <c r="I56" s="107"/>
      <c r="J56" s="107"/>
      <c r="K56" s="107"/>
      <c r="L56" s="107"/>
      <c r="M56" s="107"/>
      <c r="N56" s="107"/>
    </row>
    <row r="57" spans="1:14">
      <c r="A57" s="54"/>
      <c r="B57" s="23" t="s">
        <v>78</v>
      </c>
      <c r="C57" s="107"/>
      <c r="D57" s="107"/>
      <c r="E57" s="107"/>
      <c r="F57" s="107"/>
      <c r="G57" s="107"/>
      <c r="H57" s="107"/>
      <c r="I57" s="107"/>
      <c r="J57" s="107"/>
      <c r="K57" s="107"/>
      <c r="L57" s="107"/>
      <c r="M57" s="107"/>
      <c r="N57" s="107"/>
    </row>
    <row r="58" spans="1:14">
      <c r="A58" s="350">
        <v>5</v>
      </c>
      <c r="B58" s="34" t="s">
        <v>40</v>
      </c>
      <c r="C58" s="107"/>
      <c r="D58" s="107"/>
      <c r="E58" s="107"/>
      <c r="F58" s="107"/>
      <c r="G58" s="107"/>
      <c r="H58" s="107"/>
      <c r="I58" s="107"/>
      <c r="J58" s="107"/>
      <c r="K58" s="107"/>
      <c r="L58" s="107"/>
      <c r="M58" s="107"/>
      <c r="N58" s="107"/>
    </row>
    <row r="59" spans="1:14">
      <c r="A59" s="350"/>
      <c r="B59" s="34" t="s">
        <v>78</v>
      </c>
      <c r="C59" s="79"/>
      <c r="D59" s="79"/>
      <c r="E59" s="79"/>
      <c r="F59" s="79"/>
      <c r="G59" s="79"/>
      <c r="H59" s="79"/>
      <c r="I59" s="79"/>
      <c r="J59" s="79"/>
      <c r="K59" s="79"/>
      <c r="L59" s="79"/>
      <c r="M59" s="79"/>
      <c r="N59" s="79"/>
    </row>
    <row r="60" spans="1:14" ht="31.5">
      <c r="A60" s="350">
        <v>6</v>
      </c>
      <c r="B60" s="23" t="s">
        <v>56</v>
      </c>
      <c r="C60" s="79"/>
      <c r="D60" s="79"/>
      <c r="E60" s="79"/>
      <c r="F60" s="79"/>
      <c r="G60" s="79"/>
      <c r="H60" s="79"/>
      <c r="I60" s="79"/>
      <c r="J60" s="79"/>
      <c r="K60" s="79"/>
      <c r="L60" s="79"/>
      <c r="M60" s="79"/>
      <c r="N60" s="79"/>
    </row>
    <row r="61" spans="1:14">
      <c r="A61" s="350"/>
      <c r="B61" s="23" t="s">
        <v>78</v>
      </c>
      <c r="C61" s="79"/>
      <c r="D61" s="79"/>
      <c r="E61" s="79"/>
      <c r="F61" s="79"/>
      <c r="G61" s="79"/>
      <c r="H61" s="79"/>
      <c r="I61" s="79"/>
      <c r="J61" s="79"/>
      <c r="K61" s="79"/>
      <c r="L61" s="79"/>
      <c r="M61" s="79"/>
      <c r="N61" s="79"/>
    </row>
    <row r="62" spans="1:14" s="364" customFormat="1">
      <c r="A62" s="352" t="s">
        <v>73</v>
      </c>
      <c r="B62" s="345" t="s">
        <v>74</v>
      </c>
      <c r="C62" s="138">
        <f>C67</f>
        <v>0</v>
      </c>
      <c r="D62" s="138">
        <f t="shared" ref="D62:N62" si="9">D67</f>
        <v>0</v>
      </c>
      <c r="E62" s="138">
        <f t="shared" si="9"/>
        <v>0</v>
      </c>
      <c r="F62" s="138">
        <f t="shared" si="9"/>
        <v>42</v>
      </c>
      <c r="G62" s="138">
        <f t="shared" si="9"/>
        <v>0</v>
      </c>
      <c r="H62" s="138">
        <f t="shared" si="9"/>
        <v>4</v>
      </c>
      <c r="I62" s="138">
        <f t="shared" si="9"/>
        <v>40</v>
      </c>
      <c r="J62" s="138">
        <f t="shared" si="9"/>
        <v>0</v>
      </c>
      <c r="K62" s="138">
        <f t="shared" si="9"/>
        <v>7</v>
      </c>
      <c r="L62" s="138">
        <f t="shared" si="9"/>
        <v>40</v>
      </c>
      <c r="M62" s="138">
        <f t="shared" si="9"/>
        <v>0</v>
      </c>
      <c r="N62" s="138">
        <f t="shared" si="9"/>
        <v>8</v>
      </c>
    </row>
    <row r="63" spans="1:14">
      <c r="A63" s="54">
        <v>1</v>
      </c>
      <c r="B63" s="23" t="s">
        <v>27</v>
      </c>
      <c r="C63" s="107"/>
      <c r="D63" s="107"/>
      <c r="E63" s="107"/>
      <c r="F63" s="107"/>
      <c r="G63" s="107"/>
      <c r="H63" s="107"/>
      <c r="I63" s="107"/>
      <c r="J63" s="107"/>
      <c r="K63" s="107"/>
      <c r="L63" s="107"/>
      <c r="M63" s="107"/>
      <c r="N63" s="107"/>
    </row>
    <row r="64" spans="1:14">
      <c r="A64" s="54"/>
      <c r="B64" s="23"/>
      <c r="C64" s="107"/>
      <c r="D64" s="107"/>
      <c r="E64" s="107"/>
      <c r="F64" s="107"/>
      <c r="G64" s="107"/>
      <c r="H64" s="107"/>
      <c r="I64" s="107"/>
      <c r="J64" s="107"/>
      <c r="K64" s="107"/>
      <c r="L64" s="107"/>
      <c r="M64" s="107"/>
      <c r="N64" s="107"/>
    </row>
    <row r="65" spans="1:17">
      <c r="A65" s="54"/>
      <c r="B65" s="23"/>
      <c r="C65" s="107"/>
      <c r="D65" s="107"/>
      <c r="E65" s="107"/>
      <c r="F65" s="107"/>
      <c r="G65" s="107"/>
      <c r="H65" s="107"/>
      <c r="I65" s="107"/>
      <c r="J65" s="107"/>
      <c r="K65" s="107"/>
      <c r="L65" s="107"/>
      <c r="M65" s="107"/>
      <c r="N65" s="107"/>
    </row>
    <row r="66" spans="1:17">
      <c r="A66" s="54"/>
      <c r="B66" s="23" t="s">
        <v>78</v>
      </c>
      <c r="C66" s="107"/>
      <c r="D66" s="107"/>
      <c r="E66" s="107"/>
      <c r="F66" s="107"/>
      <c r="G66" s="107"/>
      <c r="H66" s="107"/>
      <c r="I66" s="107"/>
      <c r="J66" s="107"/>
      <c r="K66" s="107"/>
      <c r="L66" s="107"/>
      <c r="M66" s="107"/>
      <c r="N66" s="107"/>
    </row>
    <row r="67" spans="1:17" ht="31.5">
      <c r="A67" s="350">
        <v>2</v>
      </c>
      <c r="B67" s="23" t="s">
        <v>28</v>
      </c>
      <c r="C67" s="353">
        <f>C68</f>
        <v>0</v>
      </c>
      <c r="D67" s="353">
        <f t="shared" ref="D67:N67" si="10">D68</f>
        <v>0</v>
      </c>
      <c r="E67" s="353">
        <f t="shared" si="10"/>
        <v>0</v>
      </c>
      <c r="F67" s="353">
        <f t="shared" si="10"/>
        <v>42</v>
      </c>
      <c r="G67" s="353">
        <f t="shared" si="10"/>
        <v>0</v>
      </c>
      <c r="H67" s="353">
        <f t="shared" si="10"/>
        <v>4</v>
      </c>
      <c r="I67" s="353">
        <f t="shared" si="10"/>
        <v>40</v>
      </c>
      <c r="J67" s="353">
        <f t="shared" si="10"/>
        <v>0</v>
      </c>
      <c r="K67" s="353">
        <f t="shared" si="10"/>
        <v>7</v>
      </c>
      <c r="L67" s="353">
        <f t="shared" si="10"/>
        <v>40</v>
      </c>
      <c r="M67" s="353">
        <f t="shared" si="10"/>
        <v>0</v>
      </c>
      <c r="N67" s="353">
        <f t="shared" si="10"/>
        <v>8</v>
      </c>
      <c r="P67" s="105" t="s">
        <v>132</v>
      </c>
      <c r="Q67" s="105" t="s">
        <v>132</v>
      </c>
    </row>
    <row r="68" spans="1:17">
      <c r="A68" s="350" t="s">
        <v>161</v>
      </c>
      <c r="B68" s="23" t="s">
        <v>163</v>
      </c>
      <c r="C68" s="353">
        <f>SUM(C69:C71)</f>
        <v>0</v>
      </c>
      <c r="D68" s="353">
        <f t="shared" ref="D68:N68" si="11">SUM(D69:D71)</f>
        <v>0</v>
      </c>
      <c r="E68" s="353">
        <f t="shared" si="11"/>
        <v>0</v>
      </c>
      <c r="F68" s="353">
        <f t="shared" si="11"/>
        <v>42</v>
      </c>
      <c r="G68" s="353">
        <f t="shared" si="11"/>
        <v>0</v>
      </c>
      <c r="H68" s="353">
        <f t="shared" si="11"/>
        <v>4</v>
      </c>
      <c r="I68" s="353">
        <f t="shared" si="11"/>
        <v>40</v>
      </c>
      <c r="J68" s="353">
        <f t="shared" si="11"/>
        <v>0</v>
      </c>
      <c r="K68" s="353">
        <f t="shared" si="11"/>
        <v>7</v>
      </c>
      <c r="L68" s="353">
        <f t="shared" si="11"/>
        <v>40</v>
      </c>
      <c r="M68" s="353">
        <f t="shared" si="11"/>
        <v>0</v>
      </c>
      <c r="N68" s="353">
        <f t="shared" si="11"/>
        <v>8</v>
      </c>
    </row>
    <row r="69" spans="1:17" s="220" customFormat="1" ht="31.5">
      <c r="A69" s="293"/>
      <c r="B69" s="185" t="s">
        <v>158</v>
      </c>
      <c r="C69" s="253">
        <v>0</v>
      </c>
      <c r="D69" s="253">
        <v>0</v>
      </c>
      <c r="E69" s="253">
        <v>0</v>
      </c>
      <c r="F69" s="276">
        <v>29</v>
      </c>
      <c r="G69" s="253">
        <v>0</v>
      </c>
      <c r="H69" s="260">
        <v>2</v>
      </c>
      <c r="I69" s="253">
        <v>0</v>
      </c>
      <c r="J69" s="253">
        <v>0</v>
      </c>
      <c r="K69" s="253">
        <v>0</v>
      </c>
      <c r="L69" s="253">
        <v>0</v>
      </c>
      <c r="M69" s="253">
        <v>0</v>
      </c>
      <c r="N69" s="253">
        <v>0</v>
      </c>
    </row>
    <row r="70" spans="1:17" s="220" customFormat="1" ht="31.5">
      <c r="A70" s="293"/>
      <c r="B70" s="185" t="s">
        <v>159</v>
      </c>
      <c r="C70" s="253">
        <v>0</v>
      </c>
      <c r="D70" s="253">
        <v>0</v>
      </c>
      <c r="E70" s="253">
        <v>0</v>
      </c>
      <c r="F70" s="276">
        <v>13</v>
      </c>
      <c r="G70" s="253">
        <v>0</v>
      </c>
      <c r="H70" s="260">
        <v>2</v>
      </c>
      <c r="I70" s="253">
        <v>0</v>
      </c>
      <c r="J70" s="253">
        <v>0</v>
      </c>
      <c r="K70" s="253">
        <v>0</v>
      </c>
      <c r="L70" s="253">
        <v>0</v>
      </c>
      <c r="M70" s="253">
        <v>0</v>
      </c>
      <c r="N70" s="253">
        <v>0</v>
      </c>
    </row>
    <row r="71" spans="1:17" s="220" customFormat="1" ht="94.5">
      <c r="A71" s="293"/>
      <c r="B71" s="185" t="s">
        <v>160</v>
      </c>
      <c r="C71" s="253">
        <v>0</v>
      </c>
      <c r="D71" s="253">
        <v>0</v>
      </c>
      <c r="E71" s="253">
        <v>0</v>
      </c>
      <c r="F71" s="253">
        <v>0</v>
      </c>
      <c r="G71" s="253">
        <v>0</v>
      </c>
      <c r="H71" s="253">
        <v>0</v>
      </c>
      <c r="I71" s="260">
        <v>40</v>
      </c>
      <c r="J71" s="253">
        <v>0</v>
      </c>
      <c r="K71" s="260">
        <v>7</v>
      </c>
      <c r="L71" s="123">
        <v>40</v>
      </c>
      <c r="M71" s="253">
        <v>0</v>
      </c>
      <c r="N71" s="123">
        <v>8</v>
      </c>
    </row>
    <row r="72" spans="1:17" s="77" customFormat="1">
      <c r="A72" s="293" t="s">
        <v>162</v>
      </c>
      <c r="B72" s="58"/>
      <c r="C72" s="61"/>
      <c r="D72" s="61"/>
      <c r="E72" s="61"/>
      <c r="F72" s="61"/>
      <c r="G72" s="61"/>
      <c r="H72" s="61"/>
      <c r="I72" s="62"/>
      <c r="J72" s="61"/>
      <c r="K72" s="62"/>
      <c r="L72" s="63"/>
      <c r="M72" s="61"/>
      <c r="N72" s="63"/>
    </row>
    <row r="73" spans="1:17" s="77" customFormat="1">
      <c r="A73" s="293"/>
      <c r="B73" s="58"/>
      <c r="C73" s="61"/>
      <c r="D73" s="61"/>
      <c r="E73" s="61"/>
      <c r="F73" s="61"/>
      <c r="G73" s="61"/>
      <c r="H73" s="61"/>
      <c r="I73" s="62"/>
      <c r="J73" s="61"/>
      <c r="K73" s="62"/>
      <c r="L73" s="63"/>
      <c r="M73" s="61"/>
      <c r="N73" s="63"/>
    </row>
    <row r="74" spans="1:17" ht="31.5">
      <c r="A74" s="350">
        <v>3</v>
      </c>
      <c r="B74" s="23" t="s">
        <v>38</v>
      </c>
      <c r="C74" s="107"/>
      <c r="D74" s="107"/>
      <c r="E74" s="107"/>
      <c r="F74" s="107"/>
      <c r="G74" s="107"/>
      <c r="H74" s="107"/>
      <c r="I74" s="107"/>
      <c r="J74" s="107"/>
      <c r="K74" s="107"/>
      <c r="L74" s="107"/>
      <c r="M74" s="107"/>
      <c r="N74" s="107"/>
    </row>
    <row r="75" spans="1:17">
      <c r="A75" s="350"/>
      <c r="B75" s="23" t="s">
        <v>78</v>
      </c>
      <c r="C75" s="107"/>
      <c r="D75" s="107"/>
      <c r="E75" s="107"/>
      <c r="F75" s="107"/>
      <c r="G75" s="107"/>
      <c r="H75" s="107"/>
      <c r="I75" s="107"/>
      <c r="J75" s="107"/>
      <c r="K75" s="107"/>
      <c r="L75" s="107"/>
      <c r="M75" s="107"/>
      <c r="N75" s="107"/>
    </row>
    <row r="76" spans="1:17">
      <c r="A76" s="54">
        <v>4</v>
      </c>
      <c r="B76" s="23" t="s">
        <v>39</v>
      </c>
      <c r="C76" s="107"/>
      <c r="D76" s="107"/>
      <c r="E76" s="107"/>
      <c r="F76" s="107"/>
      <c r="G76" s="107"/>
      <c r="H76" s="107"/>
      <c r="I76" s="107"/>
      <c r="J76" s="107"/>
      <c r="K76" s="107"/>
      <c r="L76" s="107"/>
      <c r="M76" s="107"/>
      <c r="N76" s="107"/>
    </row>
    <row r="77" spans="1:17">
      <c r="A77" s="54"/>
      <c r="B77" s="23" t="s">
        <v>78</v>
      </c>
      <c r="C77" s="107"/>
      <c r="D77" s="107"/>
      <c r="E77" s="107"/>
      <c r="F77" s="107"/>
      <c r="G77" s="107"/>
      <c r="H77" s="107"/>
      <c r="I77" s="107"/>
      <c r="J77" s="107"/>
      <c r="K77" s="107"/>
      <c r="L77" s="107"/>
      <c r="M77" s="107"/>
      <c r="N77" s="107"/>
    </row>
    <row r="78" spans="1:17">
      <c r="A78" s="350">
        <v>5</v>
      </c>
      <c r="B78" s="34" t="s">
        <v>40</v>
      </c>
      <c r="C78" s="107"/>
      <c r="D78" s="107"/>
      <c r="E78" s="107"/>
      <c r="F78" s="107"/>
      <c r="G78" s="107"/>
      <c r="H78" s="107"/>
      <c r="I78" s="107"/>
      <c r="J78" s="107"/>
      <c r="K78" s="107"/>
      <c r="L78" s="107"/>
      <c r="M78" s="107"/>
      <c r="N78" s="107"/>
    </row>
    <row r="79" spans="1:17">
      <c r="A79" s="350"/>
      <c r="B79" s="34" t="s">
        <v>78</v>
      </c>
      <c r="C79" s="107"/>
      <c r="D79" s="107"/>
      <c r="E79" s="107"/>
      <c r="F79" s="107"/>
      <c r="G79" s="107"/>
      <c r="H79" s="107"/>
      <c r="I79" s="107"/>
      <c r="J79" s="107"/>
      <c r="K79" s="107"/>
      <c r="L79" s="107"/>
      <c r="M79" s="107"/>
      <c r="N79" s="107"/>
    </row>
    <row r="80" spans="1:17" ht="31.5">
      <c r="A80" s="350">
        <v>6</v>
      </c>
      <c r="B80" s="23" t="s">
        <v>56</v>
      </c>
      <c r="C80" s="107"/>
      <c r="D80" s="107"/>
      <c r="E80" s="107"/>
      <c r="F80" s="107"/>
      <c r="G80" s="107"/>
      <c r="H80" s="107"/>
      <c r="I80" s="107"/>
      <c r="J80" s="107"/>
      <c r="K80" s="107"/>
      <c r="L80" s="107"/>
      <c r="M80" s="107"/>
      <c r="N80" s="107"/>
    </row>
    <row r="81" spans="1:14">
      <c r="A81" s="350"/>
      <c r="B81" s="23" t="s">
        <v>78</v>
      </c>
      <c r="C81" s="107"/>
      <c r="D81" s="107"/>
      <c r="E81" s="107"/>
      <c r="F81" s="107"/>
      <c r="G81" s="107"/>
      <c r="H81" s="107"/>
      <c r="I81" s="107"/>
      <c r="J81" s="107"/>
      <c r="K81" s="107"/>
      <c r="L81" s="107"/>
      <c r="M81" s="107"/>
      <c r="N81" s="107"/>
    </row>
    <row r="82" spans="1:14">
      <c r="A82" s="352" t="s">
        <v>75</v>
      </c>
      <c r="B82" s="345" t="s">
        <v>76</v>
      </c>
      <c r="C82" s="107"/>
      <c r="D82" s="107"/>
      <c r="E82" s="107"/>
      <c r="F82" s="107"/>
      <c r="G82" s="107"/>
      <c r="H82" s="107"/>
      <c r="I82" s="107"/>
      <c r="J82" s="107"/>
      <c r="K82" s="107"/>
      <c r="L82" s="107"/>
      <c r="M82" s="107"/>
      <c r="N82" s="107"/>
    </row>
    <row r="83" spans="1:14">
      <c r="A83" s="54">
        <v>1</v>
      </c>
      <c r="B83" s="23" t="s">
        <v>27</v>
      </c>
      <c r="C83" s="107"/>
      <c r="D83" s="107"/>
      <c r="E83" s="107"/>
      <c r="F83" s="107"/>
      <c r="G83" s="107"/>
      <c r="H83" s="107"/>
      <c r="I83" s="107"/>
      <c r="J83" s="107"/>
      <c r="K83" s="107"/>
      <c r="L83" s="107"/>
      <c r="M83" s="107"/>
      <c r="N83" s="107"/>
    </row>
    <row r="84" spans="1:14">
      <c r="A84" s="54"/>
      <c r="B84" s="23" t="s">
        <v>78</v>
      </c>
      <c r="C84" s="107"/>
      <c r="D84" s="107"/>
      <c r="E84" s="107"/>
      <c r="F84" s="107"/>
      <c r="G84" s="107"/>
      <c r="H84" s="107"/>
      <c r="I84" s="107"/>
      <c r="J84" s="107"/>
      <c r="K84" s="107"/>
      <c r="L84" s="107"/>
      <c r="M84" s="107"/>
      <c r="N84" s="107"/>
    </row>
    <row r="85" spans="1:14" ht="31.5">
      <c r="A85" s="350">
        <v>2</v>
      </c>
      <c r="B85" s="23" t="s">
        <v>28</v>
      </c>
      <c r="C85" s="78"/>
      <c r="D85" s="78"/>
      <c r="E85" s="78"/>
      <c r="F85" s="78"/>
      <c r="G85" s="78"/>
      <c r="H85" s="78"/>
      <c r="I85" s="78"/>
      <c r="J85" s="78"/>
      <c r="K85" s="78"/>
      <c r="L85" s="78"/>
      <c r="M85" s="78"/>
      <c r="N85" s="78"/>
    </row>
    <row r="86" spans="1:14">
      <c r="A86" s="54"/>
      <c r="B86" s="23" t="s">
        <v>78</v>
      </c>
      <c r="C86" s="107"/>
      <c r="D86" s="107"/>
      <c r="E86" s="107"/>
      <c r="F86" s="107"/>
      <c r="G86" s="107"/>
      <c r="H86" s="107"/>
      <c r="I86" s="107"/>
      <c r="J86" s="107"/>
      <c r="K86" s="107"/>
      <c r="L86" s="107"/>
      <c r="M86" s="107"/>
      <c r="N86" s="107"/>
    </row>
    <row r="87" spans="1:14" ht="31.5">
      <c r="A87" s="350">
        <v>3</v>
      </c>
      <c r="B87" s="23" t="s">
        <v>38</v>
      </c>
      <c r="C87" s="107"/>
      <c r="D87" s="107"/>
      <c r="E87" s="107"/>
      <c r="F87" s="107"/>
      <c r="G87" s="107"/>
      <c r="H87" s="107"/>
      <c r="I87" s="107"/>
      <c r="J87" s="107"/>
      <c r="K87" s="107"/>
      <c r="L87" s="107"/>
      <c r="M87" s="107"/>
      <c r="N87" s="107"/>
    </row>
    <row r="88" spans="1:14">
      <c r="A88" s="350"/>
      <c r="B88" s="23" t="s">
        <v>78</v>
      </c>
      <c r="C88" s="107"/>
      <c r="D88" s="107"/>
      <c r="E88" s="107"/>
      <c r="F88" s="107"/>
      <c r="G88" s="107"/>
      <c r="H88" s="107"/>
      <c r="I88" s="107"/>
      <c r="J88" s="107"/>
      <c r="K88" s="107"/>
      <c r="L88" s="107"/>
      <c r="M88" s="107"/>
      <c r="N88" s="107"/>
    </row>
    <row r="89" spans="1:14">
      <c r="A89" s="54">
        <v>4</v>
      </c>
      <c r="B89" s="23" t="s">
        <v>39</v>
      </c>
      <c r="C89" s="107"/>
      <c r="D89" s="107"/>
      <c r="E89" s="107"/>
      <c r="F89" s="107"/>
      <c r="G89" s="107"/>
      <c r="H89" s="107"/>
      <c r="I89" s="107"/>
      <c r="J89" s="107"/>
      <c r="K89" s="107"/>
      <c r="L89" s="107"/>
      <c r="M89" s="107"/>
      <c r="N89" s="107"/>
    </row>
    <row r="90" spans="1:14">
      <c r="A90" s="54"/>
      <c r="B90" s="23" t="s">
        <v>78</v>
      </c>
      <c r="C90" s="107"/>
      <c r="D90" s="107"/>
      <c r="E90" s="107"/>
      <c r="F90" s="107"/>
      <c r="G90" s="107"/>
      <c r="H90" s="107"/>
      <c r="I90" s="107"/>
      <c r="J90" s="107"/>
      <c r="K90" s="107"/>
      <c r="L90" s="107"/>
      <c r="M90" s="107"/>
      <c r="N90" s="107"/>
    </row>
    <row r="91" spans="1:14">
      <c r="A91" s="350">
        <v>5</v>
      </c>
      <c r="B91" s="34" t="s">
        <v>40</v>
      </c>
      <c r="C91" s="107"/>
      <c r="D91" s="107"/>
      <c r="E91" s="107"/>
      <c r="F91" s="107"/>
      <c r="G91" s="107"/>
      <c r="H91" s="107"/>
      <c r="I91" s="107"/>
      <c r="J91" s="107"/>
      <c r="K91" s="107"/>
      <c r="L91" s="107"/>
      <c r="M91" s="107"/>
      <c r="N91" s="107"/>
    </row>
    <row r="92" spans="1:14">
      <c r="A92" s="350"/>
      <c r="B92" s="34" t="s">
        <v>78</v>
      </c>
      <c r="C92" s="107"/>
      <c r="D92" s="107"/>
      <c r="E92" s="107"/>
      <c r="F92" s="107"/>
      <c r="G92" s="107"/>
      <c r="H92" s="107"/>
      <c r="I92" s="107"/>
      <c r="J92" s="107"/>
      <c r="K92" s="107"/>
      <c r="L92" s="107"/>
      <c r="M92" s="107"/>
      <c r="N92" s="107"/>
    </row>
    <row r="93" spans="1:14" ht="31.5">
      <c r="A93" s="350">
        <v>6</v>
      </c>
      <c r="B93" s="23" t="s">
        <v>56</v>
      </c>
      <c r="C93" s="107"/>
      <c r="D93" s="107"/>
      <c r="E93" s="107"/>
      <c r="F93" s="107"/>
      <c r="G93" s="107"/>
      <c r="H93" s="107"/>
      <c r="I93" s="107"/>
      <c r="J93" s="107"/>
      <c r="K93" s="107"/>
      <c r="L93" s="107"/>
      <c r="M93" s="107"/>
      <c r="N93" s="107"/>
    </row>
    <row r="94" spans="1:14">
      <c r="A94" s="350"/>
      <c r="B94" s="23" t="s">
        <v>78</v>
      </c>
      <c r="C94" s="107"/>
      <c r="D94" s="107"/>
      <c r="E94" s="107"/>
      <c r="F94" s="107"/>
      <c r="G94" s="107"/>
      <c r="H94" s="107"/>
      <c r="I94" s="107"/>
      <c r="J94" s="107"/>
      <c r="K94" s="107"/>
      <c r="L94" s="107"/>
      <c r="M94" s="107"/>
      <c r="N94" s="107"/>
    </row>
    <row r="95" spans="1:14" s="364" customFormat="1">
      <c r="A95" s="352" t="s">
        <v>95</v>
      </c>
      <c r="B95" s="345" t="s">
        <v>96</v>
      </c>
      <c r="C95" s="138">
        <f>C96</f>
        <v>142</v>
      </c>
      <c r="D95" s="138">
        <f t="shared" ref="D95:N95" si="12">D96</f>
        <v>0</v>
      </c>
      <c r="E95" s="138">
        <f t="shared" si="12"/>
        <v>6</v>
      </c>
      <c r="F95" s="138">
        <f t="shared" si="12"/>
        <v>140</v>
      </c>
      <c r="G95" s="138">
        <f t="shared" si="12"/>
        <v>0</v>
      </c>
      <c r="H95" s="138">
        <f t="shared" si="12"/>
        <v>6</v>
      </c>
      <c r="I95" s="138">
        <f t="shared" si="12"/>
        <v>124</v>
      </c>
      <c r="J95" s="138">
        <f t="shared" si="12"/>
        <v>0</v>
      </c>
      <c r="K95" s="138">
        <f t="shared" si="12"/>
        <v>12</v>
      </c>
      <c r="L95" s="138">
        <f t="shared" si="12"/>
        <v>125</v>
      </c>
      <c r="M95" s="138">
        <f t="shared" si="12"/>
        <v>0</v>
      </c>
      <c r="N95" s="138">
        <f t="shared" si="12"/>
        <v>10</v>
      </c>
    </row>
    <row r="96" spans="1:14">
      <c r="A96" s="54">
        <v>1</v>
      </c>
      <c r="B96" s="23" t="s">
        <v>27</v>
      </c>
      <c r="C96" s="353">
        <f>C97</f>
        <v>142</v>
      </c>
      <c r="D96" s="353">
        <f t="shared" ref="D96:N96" si="13">D97</f>
        <v>0</v>
      </c>
      <c r="E96" s="353">
        <f t="shared" si="13"/>
        <v>6</v>
      </c>
      <c r="F96" s="353">
        <f t="shared" si="13"/>
        <v>140</v>
      </c>
      <c r="G96" s="353">
        <f t="shared" si="13"/>
        <v>0</v>
      </c>
      <c r="H96" s="353">
        <f t="shared" si="13"/>
        <v>6</v>
      </c>
      <c r="I96" s="353">
        <f t="shared" si="13"/>
        <v>124</v>
      </c>
      <c r="J96" s="353">
        <f t="shared" si="13"/>
        <v>0</v>
      </c>
      <c r="K96" s="353">
        <f t="shared" si="13"/>
        <v>12</v>
      </c>
      <c r="L96" s="353">
        <f t="shared" si="13"/>
        <v>125</v>
      </c>
      <c r="M96" s="353">
        <f t="shared" si="13"/>
        <v>0</v>
      </c>
      <c r="N96" s="353">
        <f t="shared" si="13"/>
        <v>10</v>
      </c>
    </row>
    <row r="97" spans="1:14" s="77" customFormat="1" ht="31.5">
      <c r="A97" s="99"/>
      <c r="B97" s="298" t="s">
        <v>253</v>
      </c>
      <c r="C97" s="72">
        <v>142</v>
      </c>
      <c r="D97" s="72">
        <v>0</v>
      </c>
      <c r="E97" s="72">
        <v>6</v>
      </c>
      <c r="F97" s="72">
        <v>140</v>
      </c>
      <c r="G97" s="72">
        <v>0</v>
      </c>
      <c r="H97" s="72">
        <v>6</v>
      </c>
      <c r="I97" s="72">
        <v>124</v>
      </c>
      <c r="J97" s="72">
        <v>0</v>
      </c>
      <c r="K97" s="72">
        <v>12</v>
      </c>
      <c r="L97" s="72">
        <v>125</v>
      </c>
      <c r="M97" s="72">
        <v>0</v>
      </c>
      <c r="N97" s="72">
        <v>10</v>
      </c>
    </row>
    <row r="98" spans="1:14" ht="31.5">
      <c r="A98" s="350">
        <v>2</v>
      </c>
      <c r="B98" s="23" t="s">
        <v>28</v>
      </c>
      <c r="C98" s="107"/>
      <c r="D98" s="107"/>
      <c r="E98" s="107"/>
      <c r="F98" s="107"/>
      <c r="G98" s="107"/>
      <c r="H98" s="107"/>
      <c r="I98" s="107"/>
      <c r="J98" s="107"/>
      <c r="K98" s="107"/>
      <c r="L98" s="107"/>
      <c r="M98" s="107"/>
      <c r="N98" s="107"/>
    </row>
    <row r="99" spans="1:14" ht="31.5">
      <c r="A99" s="350">
        <v>3</v>
      </c>
      <c r="B99" s="23" t="s">
        <v>38</v>
      </c>
      <c r="C99" s="107"/>
      <c r="D99" s="107"/>
      <c r="E99" s="107"/>
      <c r="F99" s="107"/>
      <c r="G99" s="107"/>
      <c r="H99" s="107"/>
      <c r="I99" s="107"/>
      <c r="J99" s="107"/>
      <c r="K99" s="107"/>
      <c r="L99" s="107"/>
      <c r="M99" s="107"/>
      <c r="N99" s="107"/>
    </row>
    <row r="100" spans="1:14">
      <c r="A100" s="350"/>
      <c r="B100" s="23" t="s">
        <v>78</v>
      </c>
      <c r="C100" s="107"/>
      <c r="D100" s="107"/>
      <c r="E100" s="107"/>
      <c r="F100" s="107"/>
      <c r="G100" s="107"/>
      <c r="H100" s="107"/>
      <c r="I100" s="107"/>
      <c r="J100" s="107"/>
      <c r="K100" s="107"/>
      <c r="L100" s="107"/>
      <c r="M100" s="107"/>
      <c r="N100" s="107"/>
    </row>
    <row r="101" spans="1:14">
      <c r="A101" s="54">
        <v>4</v>
      </c>
      <c r="B101" s="23" t="s">
        <v>39</v>
      </c>
      <c r="C101" s="107"/>
      <c r="D101" s="107"/>
      <c r="E101" s="107"/>
      <c r="F101" s="107"/>
      <c r="G101" s="107"/>
      <c r="H101" s="107"/>
      <c r="I101" s="107"/>
      <c r="J101" s="107"/>
      <c r="K101" s="107"/>
      <c r="L101" s="107"/>
      <c r="M101" s="107"/>
      <c r="N101" s="107"/>
    </row>
    <row r="102" spans="1:14">
      <c r="A102" s="54"/>
      <c r="B102" s="23" t="s">
        <v>78</v>
      </c>
      <c r="C102" s="107"/>
      <c r="D102" s="107"/>
      <c r="E102" s="107"/>
      <c r="F102" s="107"/>
      <c r="G102" s="107"/>
      <c r="H102" s="107"/>
      <c r="I102" s="107"/>
      <c r="J102" s="107"/>
      <c r="K102" s="107"/>
      <c r="L102" s="107"/>
      <c r="M102" s="107"/>
      <c r="N102" s="107"/>
    </row>
    <row r="103" spans="1:14">
      <c r="A103" s="350">
        <v>5</v>
      </c>
      <c r="B103" s="34" t="s">
        <v>40</v>
      </c>
      <c r="C103" s="107"/>
      <c r="D103" s="107"/>
      <c r="E103" s="107"/>
      <c r="F103" s="107"/>
      <c r="G103" s="107"/>
      <c r="H103" s="107"/>
      <c r="I103" s="107"/>
      <c r="J103" s="107"/>
      <c r="K103" s="107"/>
      <c r="L103" s="107"/>
      <c r="M103" s="107"/>
      <c r="N103" s="107"/>
    </row>
    <row r="104" spans="1:14">
      <c r="A104" s="350"/>
      <c r="B104" s="34" t="s">
        <v>78</v>
      </c>
      <c r="C104" s="107"/>
      <c r="D104" s="107"/>
      <c r="E104" s="107"/>
      <c r="F104" s="107"/>
      <c r="G104" s="107"/>
      <c r="H104" s="107"/>
      <c r="I104" s="107"/>
      <c r="J104" s="107"/>
      <c r="K104" s="107"/>
      <c r="L104" s="107"/>
      <c r="M104" s="107"/>
      <c r="N104" s="107"/>
    </row>
    <row r="105" spans="1:14" ht="31.5">
      <c r="A105" s="350">
        <v>6</v>
      </c>
      <c r="B105" s="23" t="s">
        <v>56</v>
      </c>
      <c r="C105" s="107"/>
      <c r="D105" s="107"/>
      <c r="E105" s="107"/>
      <c r="F105" s="107"/>
      <c r="G105" s="107"/>
      <c r="H105" s="107"/>
      <c r="I105" s="107"/>
      <c r="J105" s="107"/>
      <c r="K105" s="107"/>
      <c r="L105" s="107"/>
      <c r="M105" s="107"/>
      <c r="N105" s="107"/>
    </row>
    <row r="106" spans="1:14">
      <c r="A106" s="350"/>
      <c r="B106" s="23" t="s">
        <v>78</v>
      </c>
      <c r="C106" s="107"/>
      <c r="D106" s="107"/>
      <c r="E106" s="107"/>
      <c r="F106" s="107"/>
      <c r="G106" s="107"/>
      <c r="H106" s="107"/>
      <c r="I106" s="107"/>
      <c r="J106" s="107"/>
      <c r="K106" s="107"/>
      <c r="L106" s="107"/>
      <c r="M106" s="107"/>
      <c r="N106" s="107"/>
    </row>
    <row r="107" spans="1:14" s="364" customFormat="1" ht="31.5">
      <c r="A107" s="352" t="s">
        <v>99</v>
      </c>
      <c r="B107" s="345" t="s">
        <v>3</v>
      </c>
      <c r="C107" s="365">
        <f>SUM(C108,C114,C136,C138,C140,C187,C188)</f>
        <v>788</v>
      </c>
      <c r="D107" s="365">
        <f t="shared" ref="D107:N107" si="14">SUM(D108,D114,D136,D138,D140,D187,D188)</f>
        <v>14</v>
      </c>
      <c r="E107" s="365">
        <f t="shared" si="14"/>
        <v>548</v>
      </c>
      <c r="F107" s="365">
        <f t="shared" si="14"/>
        <v>1109</v>
      </c>
      <c r="G107" s="365">
        <f t="shared" si="14"/>
        <v>25</v>
      </c>
      <c r="H107" s="365">
        <f t="shared" si="14"/>
        <v>633</v>
      </c>
      <c r="I107" s="365">
        <f t="shared" si="14"/>
        <v>1392</v>
      </c>
      <c r="J107" s="365">
        <f t="shared" si="14"/>
        <v>0</v>
      </c>
      <c r="K107" s="365">
        <f t="shared" si="14"/>
        <v>514</v>
      </c>
      <c r="L107" s="365">
        <f t="shared" si="14"/>
        <v>1426</v>
      </c>
      <c r="M107" s="365">
        <f t="shared" si="14"/>
        <v>0</v>
      </c>
      <c r="N107" s="365">
        <f t="shared" si="14"/>
        <v>476</v>
      </c>
    </row>
    <row r="108" spans="1:14">
      <c r="A108" s="54">
        <v>1</v>
      </c>
      <c r="B108" s="23" t="s">
        <v>27</v>
      </c>
      <c r="C108" s="353">
        <f>SUM(C109:C113)</f>
        <v>116</v>
      </c>
      <c r="D108" s="353">
        <f t="shared" ref="D108:N108" si="15">SUM(D109:D113)</f>
        <v>1</v>
      </c>
      <c r="E108" s="353">
        <f t="shared" si="15"/>
        <v>4</v>
      </c>
      <c r="F108" s="353">
        <f t="shared" si="15"/>
        <v>128</v>
      </c>
      <c r="G108" s="353">
        <f t="shared" si="15"/>
        <v>0</v>
      </c>
      <c r="H108" s="353">
        <f t="shared" si="15"/>
        <v>5</v>
      </c>
      <c r="I108" s="353">
        <f t="shared" si="15"/>
        <v>119</v>
      </c>
      <c r="J108" s="353">
        <f t="shared" si="15"/>
        <v>0</v>
      </c>
      <c r="K108" s="353">
        <f t="shared" si="15"/>
        <v>5</v>
      </c>
      <c r="L108" s="353">
        <f t="shared" si="15"/>
        <v>118</v>
      </c>
      <c r="M108" s="353">
        <f t="shared" si="15"/>
        <v>0</v>
      </c>
      <c r="N108" s="353">
        <f t="shared" si="15"/>
        <v>4</v>
      </c>
    </row>
    <row r="109" spans="1:14">
      <c r="A109" s="99" t="s">
        <v>153</v>
      </c>
      <c r="B109" s="57" t="s">
        <v>154</v>
      </c>
      <c r="C109" s="63">
        <v>30</v>
      </c>
      <c r="D109" s="63">
        <v>0</v>
      </c>
      <c r="E109" s="63">
        <v>1</v>
      </c>
      <c r="F109" s="63">
        <v>28</v>
      </c>
      <c r="G109" s="63">
        <v>0</v>
      </c>
      <c r="H109" s="63">
        <v>2</v>
      </c>
      <c r="I109" s="63">
        <v>24</v>
      </c>
      <c r="J109" s="63">
        <v>0</v>
      </c>
      <c r="K109" s="63">
        <v>2</v>
      </c>
      <c r="L109" s="63">
        <v>24</v>
      </c>
      <c r="M109" s="63">
        <v>0</v>
      </c>
      <c r="N109" s="63">
        <v>1</v>
      </c>
    </row>
    <row r="110" spans="1:14">
      <c r="A110" s="299" t="s">
        <v>172</v>
      </c>
      <c r="B110" s="294" t="s">
        <v>155</v>
      </c>
      <c r="C110" s="353">
        <v>58</v>
      </c>
      <c r="D110" s="353">
        <v>1</v>
      </c>
      <c r="E110" s="353">
        <v>2</v>
      </c>
      <c r="F110" s="194">
        <v>59</v>
      </c>
      <c r="G110" s="194"/>
      <c r="H110" s="194">
        <v>2</v>
      </c>
      <c r="I110" s="194">
        <v>58</v>
      </c>
      <c r="J110" s="194"/>
      <c r="K110" s="194">
        <v>2</v>
      </c>
      <c r="L110" s="194">
        <v>59</v>
      </c>
      <c r="M110" s="194"/>
      <c r="N110" s="194">
        <v>1</v>
      </c>
    </row>
    <row r="111" spans="1:14">
      <c r="A111" s="299" t="s">
        <v>173</v>
      </c>
      <c r="B111" s="294" t="s">
        <v>156</v>
      </c>
      <c r="C111" s="353">
        <v>28</v>
      </c>
      <c r="D111" s="353">
        <v>0</v>
      </c>
      <c r="E111" s="353">
        <v>1</v>
      </c>
      <c r="F111" s="194">
        <v>41</v>
      </c>
      <c r="G111" s="194">
        <v>0</v>
      </c>
      <c r="H111" s="194">
        <v>1</v>
      </c>
      <c r="I111" s="194">
        <v>37</v>
      </c>
      <c r="J111" s="194">
        <v>0</v>
      </c>
      <c r="K111" s="194">
        <v>1</v>
      </c>
      <c r="L111" s="194">
        <v>35</v>
      </c>
      <c r="M111" s="194">
        <v>0</v>
      </c>
      <c r="N111" s="194">
        <v>2</v>
      </c>
    </row>
    <row r="112" spans="1:14" ht="31.5">
      <c r="A112" s="123" t="s">
        <v>174</v>
      </c>
      <c r="B112" s="339" t="s">
        <v>186</v>
      </c>
      <c r="C112" s="63"/>
      <c r="D112" s="63"/>
      <c r="E112" s="63"/>
      <c r="F112" s="63"/>
      <c r="G112" s="63"/>
      <c r="H112" s="63"/>
      <c r="I112" s="63"/>
      <c r="J112" s="63"/>
      <c r="K112" s="63"/>
      <c r="L112" s="63"/>
      <c r="M112" s="63"/>
      <c r="N112" s="63"/>
    </row>
    <row r="113" spans="1:17">
      <c r="A113" s="123" t="s">
        <v>175</v>
      </c>
      <c r="B113" s="339" t="s">
        <v>185</v>
      </c>
      <c r="C113" s="107"/>
      <c r="D113" s="107"/>
      <c r="E113" s="107"/>
      <c r="F113" s="107"/>
      <c r="G113" s="107"/>
      <c r="H113" s="107"/>
      <c r="I113" s="107"/>
      <c r="J113" s="107"/>
      <c r="K113" s="107"/>
      <c r="L113" s="107"/>
      <c r="M113" s="107"/>
      <c r="N113" s="107"/>
    </row>
    <row r="114" spans="1:17" ht="31.5">
      <c r="A114" s="350">
        <v>2</v>
      </c>
      <c r="B114" s="23" t="s">
        <v>28</v>
      </c>
      <c r="C114" s="366">
        <f>SUM(C115,C120,C122,C126,C131,C133)</f>
        <v>326</v>
      </c>
      <c r="D114" s="366">
        <f t="shared" ref="D114:N114" si="16">SUM(D115,D120,D122,D126,D131,D133)</f>
        <v>4</v>
      </c>
      <c r="E114" s="366">
        <f t="shared" si="16"/>
        <v>213</v>
      </c>
      <c r="F114" s="366">
        <f t="shared" si="16"/>
        <v>560</v>
      </c>
      <c r="G114" s="366">
        <f t="shared" si="16"/>
        <v>10</v>
      </c>
      <c r="H114" s="366">
        <f t="shared" si="16"/>
        <v>254</v>
      </c>
      <c r="I114" s="366">
        <f t="shared" si="16"/>
        <v>740</v>
      </c>
      <c r="J114" s="366">
        <f t="shared" si="16"/>
        <v>0</v>
      </c>
      <c r="K114" s="366">
        <f t="shared" si="16"/>
        <v>195</v>
      </c>
      <c r="L114" s="366">
        <f t="shared" si="16"/>
        <v>689</v>
      </c>
      <c r="M114" s="366">
        <f t="shared" si="16"/>
        <v>0</v>
      </c>
      <c r="N114" s="366">
        <f t="shared" si="16"/>
        <v>200</v>
      </c>
    </row>
    <row r="115" spans="1:17">
      <c r="A115" s="54" t="s">
        <v>161</v>
      </c>
      <c r="B115" s="23" t="s">
        <v>109</v>
      </c>
      <c r="C115" s="94">
        <f>SUM(C116:C119)</f>
        <v>118</v>
      </c>
      <c r="D115" s="94">
        <f t="shared" ref="D115:N115" si="17">SUM(D116:D119)</f>
        <v>2</v>
      </c>
      <c r="E115" s="94">
        <f t="shared" si="17"/>
        <v>14</v>
      </c>
      <c r="F115" s="94">
        <f t="shared" si="17"/>
        <v>368</v>
      </c>
      <c r="G115" s="94">
        <f t="shared" si="17"/>
        <v>2</v>
      </c>
      <c r="H115" s="94">
        <f t="shared" si="17"/>
        <v>68</v>
      </c>
      <c r="I115" s="94">
        <f t="shared" si="17"/>
        <v>514</v>
      </c>
      <c r="J115" s="94">
        <f t="shared" si="17"/>
        <v>0</v>
      </c>
      <c r="K115" s="94">
        <f t="shared" si="17"/>
        <v>32</v>
      </c>
      <c r="L115" s="94">
        <f t="shared" si="17"/>
        <v>512</v>
      </c>
      <c r="M115" s="94">
        <f t="shared" si="17"/>
        <v>0</v>
      </c>
      <c r="N115" s="94">
        <f t="shared" si="17"/>
        <v>25</v>
      </c>
    </row>
    <row r="116" spans="1:17" s="77" customFormat="1">
      <c r="A116" s="99"/>
      <c r="B116" s="58" t="s">
        <v>177</v>
      </c>
      <c r="C116" s="569">
        <v>15</v>
      </c>
      <c r="D116" s="569">
        <v>1</v>
      </c>
      <c r="E116" s="569">
        <v>3</v>
      </c>
      <c r="F116" s="569">
        <v>19</v>
      </c>
      <c r="G116" s="569">
        <v>1</v>
      </c>
      <c r="H116" s="569">
        <v>3</v>
      </c>
      <c r="I116" s="569">
        <v>23</v>
      </c>
      <c r="J116" s="569">
        <v>0</v>
      </c>
      <c r="K116" s="569">
        <v>4</v>
      </c>
      <c r="L116" s="569">
        <v>25</v>
      </c>
      <c r="M116" s="569">
        <v>0</v>
      </c>
      <c r="N116" s="569">
        <v>5</v>
      </c>
    </row>
    <row r="117" spans="1:17" s="77" customFormat="1">
      <c r="A117" s="99"/>
      <c r="B117" s="58" t="s">
        <v>178</v>
      </c>
      <c r="C117" s="569">
        <v>59</v>
      </c>
      <c r="D117" s="569">
        <v>0</v>
      </c>
      <c r="E117" s="569">
        <v>3</v>
      </c>
      <c r="F117" s="569">
        <v>63</v>
      </c>
      <c r="G117" s="569">
        <v>0</v>
      </c>
      <c r="H117" s="569">
        <f>3+5</f>
        <v>8</v>
      </c>
      <c r="I117" s="569">
        <v>66</v>
      </c>
      <c r="J117" s="569">
        <v>0</v>
      </c>
      <c r="K117" s="569">
        <f>3+3</f>
        <v>6</v>
      </c>
      <c r="L117" s="569">
        <v>67</v>
      </c>
      <c r="M117" s="569">
        <v>0</v>
      </c>
      <c r="N117" s="569">
        <v>3</v>
      </c>
    </row>
    <row r="118" spans="1:17" s="77" customFormat="1">
      <c r="A118" s="99"/>
      <c r="B118" s="58" t="s">
        <v>179</v>
      </c>
      <c r="C118" s="569">
        <v>0</v>
      </c>
      <c r="D118" s="569">
        <v>0</v>
      </c>
      <c r="E118" s="569">
        <v>0</v>
      </c>
      <c r="F118" s="569">
        <v>0</v>
      </c>
      <c r="G118" s="569">
        <v>0</v>
      </c>
      <c r="H118" s="569">
        <v>0</v>
      </c>
      <c r="I118" s="569">
        <v>28</v>
      </c>
      <c r="J118" s="569">
        <v>0</v>
      </c>
      <c r="K118" s="569">
        <v>2</v>
      </c>
      <c r="L118" s="569">
        <v>28</v>
      </c>
      <c r="M118" s="569">
        <v>0</v>
      </c>
      <c r="N118" s="569">
        <v>3</v>
      </c>
    </row>
    <row r="119" spans="1:17" s="77" customFormat="1">
      <c r="A119" s="99"/>
      <c r="B119" s="58" t="s">
        <v>180</v>
      </c>
      <c r="C119" s="569">
        <v>44</v>
      </c>
      <c r="D119" s="569">
        <v>1</v>
      </c>
      <c r="E119" s="569">
        <v>8</v>
      </c>
      <c r="F119" s="569">
        <v>286</v>
      </c>
      <c r="G119" s="569">
        <v>1</v>
      </c>
      <c r="H119" s="569">
        <v>57</v>
      </c>
      <c r="I119" s="569">
        <v>397</v>
      </c>
      <c r="J119" s="569">
        <v>0</v>
      </c>
      <c r="K119" s="569">
        <v>20</v>
      </c>
      <c r="L119" s="569">
        <v>392</v>
      </c>
      <c r="M119" s="569">
        <v>0</v>
      </c>
      <c r="N119" s="569">
        <v>14</v>
      </c>
    </row>
    <row r="120" spans="1:17">
      <c r="A120" s="117" t="s">
        <v>162</v>
      </c>
      <c r="B120" s="25" t="s">
        <v>187</v>
      </c>
      <c r="C120" s="570">
        <f>C121</f>
        <v>10</v>
      </c>
      <c r="D120" s="570">
        <f t="shared" ref="D120:N120" si="18">D121</f>
        <v>1</v>
      </c>
      <c r="E120" s="570">
        <f t="shared" si="18"/>
        <v>1</v>
      </c>
      <c r="F120" s="570">
        <f t="shared" si="18"/>
        <v>5</v>
      </c>
      <c r="G120" s="570">
        <f t="shared" si="18"/>
        <v>1</v>
      </c>
      <c r="H120" s="570">
        <f t="shared" si="18"/>
        <v>6</v>
      </c>
      <c r="I120" s="570">
        <f t="shared" si="18"/>
        <v>11</v>
      </c>
      <c r="J120" s="570">
        <f t="shared" si="18"/>
        <v>0</v>
      </c>
      <c r="K120" s="570">
        <f t="shared" si="18"/>
        <v>4</v>
      </c>
      <c r="L120" s="570">
        <f t="shared" si="18"/>
        <v>13</v>
      </c>
      <c r="M120" s="570">
        <f t="shared" si="18"/>
        <v>0</v>
      </c>
      <c r="N120" s="570">
        <f t="shared" si="18"/>
        <v>6</v>
      </c>
    </row>
    <row r="121" spans="1:17" ht="15">
      <c r="A121" s="117"/>
      <c r="B121" s="118" t="s">
        <v>188</v>
      </c>
      <c r="C121" s="63">
        <v>10</v>
      </c>
      <c r="D121" s="63">
        <v>1</v>
      </c>
      <c r="E121" s="63">
        <v>1</v>
      </c>
      <c r="F121" s="63">
        <v>5</v>
      </c>
      <c r="G121" s="63">
        <v>1</v>
      </c>
      <c r="H121" s="63">
        <v>6</v>
      </c>
      <c r="I121" s="63">
        <v>11</v>
      </c>
      <c r="J121" s="63">
        <v>0</v>
      </c>
      <c r="K121" s="63">
        <v>4</v>
      </c>
      <c r="L121" s="63">
        <v>13</v>
      </c>
      <c r="M121" s="63">
        <v>0</v>
      </c>
      <c r="N121" s="63">
        <v>6</v>
      </c>
    </row>
    <row r="122" spans="1:17">
      <c r="A122" s="117" t="s">
        <v>264</v>
      </c>
      <c r="B122" s="349" t="s">
        <v>61</v>
      </c>
      <c r="C122" s="194">
        <f>SUM(C123:C125)</f>
        <v>93</v>
      </c>
      <c r="D122" s="194">
        <f t="shared" ref="D122:N122" si="19">SUM(D123:D125)</f>
        <v>0</v>
      </c>
      <c r="E122" s="194">
        <f t="shared" si="19"/>
        <v>187</v>
      </c>
      <c r="F122" s="194">
        <f t="shared" si="19"/>
        <v>91</v>
      </c>
      <c r="G122" s="194">
        <f t="shared" si="19"/>
        <v>0</v>
      </c>
      <c r="H122" s="194">
        <f t="shared" si="19"/>
        <v>167</v>
      </c>
      <c r="I122" s="194">
        <f t="shared" si="19"/>
        <v>115</v>
      </c>
      <c r="J122" s="194">
        <f t="shared" si="19"/>
        <v>0</v>
      </c>
      <c r="K122" s="194">
        <f t="shared" si="19"/>
        <v>149</v>
      </c>
      <c r="L122" s="194">
        <f t="shared" si="19"/>
        <v>59</v>
      </c>
      <c r="M122" s="194">
        <f t="shared" si="19"/>
        <v>0</v>
      </c>
      <c r="N122" s="194">
        <f t="shared" si="19"/>
        <v>159</v>
      </c>
    </row>
    <row r="123" spans="1:17" s="77" customFormat="1" ht="31.5">
      <c r="A123" s="82"/>
      <c r="B123" s="294" t="s">
        <v>261</v>
      </c>
      <c r="C123" s="72">
        <v>33</v>
      </c>
      <c r="D123" s="72"/>
      <c r="E123" s="72">
        <v>0</v>
      </c>
      <c r="F123" s="72">
        <v>31</v>
      </c>
      <c r="G123" s="72"/>
      <c r="H123" s="72">
        <v>2</v>
      </c>
      <c r="I123" s="72">
        <v>28</v>
      </c>
      <c r="J123" s="72"/>
      <c r="K123" s="72">
        <v>2</v>
      </c>
      <c r="L123" s="72">
        <v>28</v>
      </c>
      <c r="M123" s="72"/>
      <c r="N123" s="72">
        <v>3</v>
      </c>
    </row>
    <row r="124" spans="1:17" s="77" customFormat="1">
      <c r="A124" s="82"/>
      <c r="B124" s="294" t="s">
        <v>262</v>
      </c>
      <c r="C124" s="293">
        <v>15</v>
      </c>
      <c r="D124" s="293">
        <v>0</v>
      </c>
      <c r="E124" s="293">
        <v>126</v>
      </c>
      <c r="F124" s="293">
        <v>18</v>
      </c>
      <c r="G124" s="293">
        <v>0</v>
      </c>
      <c r="H124" s="293">
        <v>114</v>
      </c>
      <c r="I124" s="293">
        <v>8</v>
      </c>
      <c r="J124" s="293">
        <v>0</v>
      </c>
      <c r="K124" s="293">
        <v>98</v>
      </c>
      <c r="L124" s="293">
        <v>8</v>
      </c>
      <c r="M124" s="293">
        <v>0</v>
      </c>
      <c r="N124" s="293">
        <v>104</v>
      </c>
    </row>
    <row r="125" spans="1:17" s="77" customFormat="1" ht="31.5">
      <c r="A125" s="82"/>
      <c r="B125" s="298" t="s">
        <v>263</v>
      </c>
      <c r="C125" s="72">
        <v>45</v>
      </c>
      <c r="D125" s="72"/>
      <c r="E125" s="72">
        <v>61</v>
      </c>
      <c r="F125" s="72">
        <v>42</v>
      </c>
      <c r="G125" s="72"/>
      <c r="H125" s="72">
        <v>51</v>
      </c>
      <c r="I125" s="72">
        <v>79</v>
      </c>
      <c r="J125" s="72">
        <v>0</v>
      </c>
      <c r="K125" s="72">
        <v>49</v>
      </c>
      <c r="L125" s="72">
        <v>23</v>
      </c>
      <c r="M125" s="72"/>
      <c r="N125" s="72">
        <v>52</v>
      </c>
    </row>
    <row r="126" spans="1:17">
      <c r="A126" s="117" t="s">
        <v>265</v>
      </c>
      <c r="B126" s="349" t="s">
        <v>106</v>
      </c>
      <c r="C126" s="194">
        <f>SUM(C127:C130)</f>
        <v>27</v>
      </c>
      <c r="D126" s="194">
        <f t="shared" ref="D126:F126" si="20">SUM(D127:D130)</f>
        <v>0</v>
      </c>
      <c r="E126" s="194">
        <f t="shared" si="20"/>
        <v>6</v>
      </c>
      <c r="F126" s="194">
        <f t="shared" si="20"/>
        <v>27</v>
      </c>
      <c r="G126" s="194">
        <f t="shared" ref="G126" si="21">SUM(G127:G130)</f>
        <v>6</v>
      </c>
      <c r="H126" s="194">
        <f t="shared" ref="H126" si="22">SUM(H127:H130)</f>
        <v>7</v>
      </c>
      <c r="I126" s="194">
        <f t="shared" ref="I126" si="23">SUM(I127:I130)</f>
        <v>25</v>
      </c>
      <c r="J126" s="194">
        <f t="shared" ref="J126" si="24">SUM(J127:J130)</f>
        <v>0</v>
      </c>
      <c r="K126" s="194">
        <f t="shared" ref="K126" si="25">SUM(K127:K130)</f>
        <v>7</v>
      </c>
      <c r="L126" s="194">
        <f t="shared" ref="L126" si="26">SUM(L127:L130)</f>
        <v>26</v>
      </c>
      <c r="M126" s="194">
        <f t="shared" ref="M126" si="27">SUM(M127:M130)</f>
        <v>0</v>
      </c>
      <c r="N126" s="194">
        <f t="shared" ref="N126" si="28">SUM(N127:N130)</f>
        <v>7</v>
      </c>
    </row>
    <row r="127" spans="1:17" s="77" customFormat="1">
      <c r="A127" s="82"/>
      <c r="B127" s="294" t="s">
        <v>272</v>
      </c>
      <c r="C127" s="72">
        <v>7</v>
      </c>
      <c r="D127" s="72">
        <v>0</v>
      </c>
      <c r="E127" s="72">
        <v>4</v>
      </c>
      <c r="F127" s="72">
        <v>7</v>
      </c>
      <c r="G127" s="72">
        <v>0</v>
      </c>
      <c r="H127" s="72">
        <v>4</v>
      </c>
      <c r="I127" s="72">
        <v>7</v>
      </c>
      <c r="J127" s="72">
        <v>0</v>
      </c>
      <c r="K127" s="72">
        <v>4</v>
      </c>
      <c r="L127" s="72">
        <v>7</v>
      </c>
      <c r="M127" s="72">
        <v>0</v>
      </c>
      <c r="N127" s="72">
        <v>3</v>
      </c>
    </row>
    <row r="128" spans="1:17" s="77" customFormat="1">
      <c r="A128" s="82"/>
      <c r="B128" s="294" t="s">
        <v>273</v>
      </c>
      <c r="C128" s="72">
        <v>7</v>
      </c>
      <c r="D128" s="72">
        <v>0</v>
      </c>
      <c r="E128" s="72">
        <v>2</v>
      </c>
      <c r="F128" s="72">
        <v>7</v>
      </c>
      <c r="G128" s="72">
        <v>0</v>
      </c>
      <c r="H128" s="72">
        <v>2</v>
      </c>
      <c r="I128" s="72">
        <v>7</v>
      </c>
      <c r="J128" s="72">
        <v>0</v>
      </c>
      <c r="K128" s="72">
        <v>2</v>
      </c>
      <c r="L128" s="72">
        <v>8</v>
      </c>
      <c r="M128" s="72">
        <v>0</v>
      </c>
      <c r="N128" s="72">
        <v>2</v>
      </c>
      <c r="Q128" s="77" t="s">
        <v>132</v>
      </c>
    </row>
    <row r="129" spans="1:17" s="77" customFormat="1">
      <c r="A129" s="82"/>
      <c r="B129" s="294" t="s">
        <v>274</v>
      </c>
      <c r="C129" s="72">
        <v>6</v>
      </c>
      <c r="D129" s="72">
        <v>0</v>
      </c>
      <c r="E129" s="72">
        <v>0</v>
      </c>
      <c r="F129" s="72">
        <v>6</v>
      </c>
      <c r="G129" s="72">
        <v>0</v>
      </c>
      <c r="H129" s="72">
        <v>0</v>
      </c>
      <c r="I129" s="72">
        <v>5</v>
      </c>
      <c r="J129" s="72">
        <v>0</v>
      </c>
      <c r="K129" s="72">
        <v>1</v>
      </c>
      <c r="L129" s="72">
        <v>6</v>
      </c>
      <c r="M129" s="72">
        <v>0</v>
      </c>
      <c r="N129" s="72">
        <v>1</v>
      </c>
    </row>
    <row r="130" spans="1:17" s="77" customFormat="1">
      <c r="A130" s="82"/>
      <c r="B130" s="294" t="s">
        <v>275</v>
      </c>
      <c r="C130" s="72">
        <v>7</v>
      </c>
      <c r="D130" s="72">
        <v>0</v>
      </c>
      <c r="E130" s="72">
        <v>0</v>
      </c>
      <c r="F130" s="72">
        <v>7</v>
      </c>
      <c r="G130" s="72">
        <v>6</v>
      </c>
      <c r="H130" s="72">
        <v>1</v>
      </c>
      <c r="I130" s="72">
        <v>6</v>
      </c>
      <c r="J130" s="72">
        <v>0</v>
      </c>
      <c r="K130" s="72">
        <v>0</v>
      </c>
      <c r="L130" s="72">
        <v>5</v>
      </c>
      <c r="M130" s="72">
        <v>0</v>
      </c>
      <c r="N130" s="72">
        <v>1</v>
      </c>
    </row>
    <row r="131" spans="1:17">
      <c r="A131" s="117" t="s">
        <v>266</v>
      </c>
      <c r="B131" s="296" t="s">
        <v>290</v>
      </c>
      <c r="C131" s="194">
        <f>C132</f>
        <v>13</v>
      </c>
      <c r="D131" s="194">
        <f t="shared" ref="D131:N131" si="29">D132</f>
        <v>1</v>
      </c>
      <c r="E131" s="194">
        <f t="shared" si="29"/>
        <v>4</v>
      </c>
      <c r="F131" s="194">
        <f t="shared" si="29"/>
        <v>11</v>
      </c>
      <c r="G131" s="194">
        <f t="shared" si="29"/>
        <v>1</v>
      </c>
      <c r="H131" s="194">
        <f t="shared" si="29"/>
        <v>5</v>
      </c>
      <c r="I131" s="194">
        <f t="shared" si="29"/>
        <v>13</v>
      </c>
      <c r="J131" s="194">
        <f t="shared" si="29"/>
        <v>0</v>
      </c>
      <c r="K131" s="194">
        <f t="shared" si="29"/>
        <v>3</v>
      </c>
      <c r="L131" s="194">
        <f t="shared" si="29"/>
        <v>14</v>
      </c>
      <c r="M131" s="194">
        <f t="shared" si="29"/>
        <v>0</v>
      </c>
      <c r="N131" s="194">
        <f t="shared" si="29"/>
        <v>2</v>
      </c>
    </row>
    <row r="132" spans="1:17" s="220" customFormat="1">
      <c r="A132" s="99"/>
      <c r="B132" s="294" t="s">
        <v>291</v>
      </c>
      <c r="C132" s="290">
        <v>13</v>
      </c>
      <c r="D132" s="290">
        <v>1</v>
      </c>
      <c r="E132" s="290">
        <v>4</v>
      </c>
      <c r="F132" s="290">
        <v>11</v>
      </c>
      <c r="G132" s="290">
        <v>1</v>
      </c>
      <c r="H132" s="290">
        <v>5</v>
      </c>
      <c r="I132" s="290">
        <v>13</v>
      </c>
      <c r="J132" s="290">
        <v>0</v>
      </c>
      <c r="K132" s="290">
        <v>3</v>
      </c>
      <c r="L132" s="290">
        <v>14</v>
      </c>
      <c r="M132" s="290">
        <v>0</v>
      </c>
      <c r="N132" s="290">
        <v>2</v>
      </c>
    </row>
    <row r="133" spans="1:17" s="76" customFormat="1">
      <c r="A133" s="54" t="s">
        <v>267</v>
      </c>
      <c r="B133" s="296" t="s">
        <v>108</v>
      </c>
      <c r="C133" s="300">
        <f>SUM(C134:C135)</f>
        <v>65</v>
      </c>
      <c r="D133" s="300">
        <f t="shared" ref="D133:N133" si="30">SUM(D134:D135)</f>
        <v>0</v>
      </c>
      <c r="E133" s="300">
        <f t="shared" si="30"/>
        <v>1</v>
      </c>
      <c r="F133" s="300">
        <f t="shared" si="30"/>
        <v>58</v>
      </c>
      <c r="G133" s="300">
        <f t="shared" si="30"/>
        <v>0</v>
      </c>
      <c r="H133" s="300">
        <f t="shared" si="30"/>
        <v>1</v>
      </c>
      <c r="I133" s="300">
        <f t="shared" si="30"/>
        <v>62</v>
      </c>
      <c r="J133" s="300">
        <f t="shared" si="30"/>
        <v>0</v>
      </c>
      <c r="K133" s="300">
        <f t="shared" si="30"/>
        <v>0</v>
      </c>
      <c r="L133" s="300">
        <f t="shared" si="30"/>
        <v>65</v>
      </c>
      <c r="M133" s="300">
        <f t="shared" si="30"/>
        <v>0</v>
      </c>
      <c r="N133" s="300">
        <f t="shared" si="30"/>
        <v>1</v>
      </c>
    </row>
    <row r="134" spans="1:17" s="220" customFormat="1" ht="31.5">
      <c r="A134" s="99"/>
      <c r="B134" s="305" t="s">
        <v>315</v>
      </c>
      <c r="C134" s="260">
        <v>31</v>
      </c>
      <c r="D134" s="260">
        <v>0</v>
      </c>
      <c r="E134" s="253" t="s">
        <v>316</v>
      </c>
      <c r="F134" s="260">
        <v>28</v>
      </c>
      <c r="G134" s="253">
        <v>0</v>
      </c>
      <c r="H134" s="253" t="s">
        <v>316</v>
      </c>
      <c r="I134" s="260">
        <v>38</v>
      </c>
      <c r="J134" s="260">
        <v>0</v>
      </c>
      <c r="K134" s="253" t="s">
        <v>317</v>
      </c>
      <c r="L134" s="260">
        <v>40</v>
      </c>
      <c r="M134" s="260">
        <v>0</v>
      </c>
      <c r="N134" s="253" t="s">
        <v>318</v>
      </c>
    </row>
    <row r="135" spans="1:17" s="220" customFormat="1" ht="31.5">
      <c r="A135" s="99"/>
      <c r="B135" s="305" t="s">
        <v>319</v>
      </c>
      <c r="C135" s="123">
        <v>34</v>
      </c>
      <c r="D135" s="123">
        <v>0</v>
      </c>
      <c r="E135" s="306">
        <v>1</v>
      </c>
      <c r="F135" s="123">
        <v>30</v>
      </c>
      <c r="G135" s="123">
        <v>0</v>
      </c>
      <c r="H135" s="306">
        <v>1</v>
      </c>
      <c r="I135" s="123">
        <v>24</v>
      </c>
      <c r="J135" s="123">
        <v>0</v>
      </c>
      <c r="K135" s="123">
        <v>0</v>
      </c>
      <c r="L135" s="123">
        <v>25</v>
      </c>
      <c r="M135" s="123">
        <v>0</v>
      </c>
      <c r="N135" s="306">
        <v>1</v>
      </c>
    </row>
    <row r="136" spans="1:17" ht="31.5">
      <c r="A136" s="350">
        <v>3</v>
      </c>
      <c r="B136" s="23" t="s">
        <v>38</v>
      </c>
      <c r="C136" s="107"/>
      <c r="D136" s="107"/>
      <c r="E136" s="107"/>
      <c r="F136" s="107"/>
      <c r="G136" s="107"/>
      <c r="H136" s="107"/>
      <c r="I136" s="107"/>
      <c r="J136" s="107"/>
      <c r="K136" s="107"/>
      <c r="L136" s="107"/>
      <c r="M136" s="107"/>
      <c r="N136" s="107"/>
    </row>
    <row r="137" spans="1:17">
      <c r="A137" s="350"/>
      <c r="B137" s="23" t="s">
        <v>78</v>
      </c>
      <c r="C137" s="107"/>
      <c r="D137" s="107"/>
      <c r="E137" s="107"/>
      <c r="F137" s="107"/>
      <c r="G137" s="107"/>
      <c r="H137" s="107"/>
      <c r="I137" s="107"/>
      <c r="J137" s="107"/>
      <c r="K137" s="107"/>
      <c r="L137" s="107"/>
      <c r="M137" s="107"/>
      <c r="N137" s="107"/>
      <c r="Q137" s="105" t="s">
        <v>132</v>
      </c>
    </row>
    <row r="138" spans="1:17">
      <c r="A138" s="54">
        <v>4</v>
      </c>
      <c r="B138" s="23" t="s">
        <v>39</v>
      </c>
      <c r="C138" s="107"/>
      <c r="D138" s="107"/>
      <c r="E138" s="107"/>
      <c r="F138" s="107"/>
      <c r="G138" s="107"/>
      <c r="H138" s="107"/>
      <c r="I138" s="107"/>
      <c r="J138" s="107"/>
      <c r="K138" s="107"/>
      <c r="L138" s="107"/>
      <c r="M138" s="107"/>
      <c r="N138" s="107"/>
    </row>
    <row r="139" spans="1:17">
      <c r="A139" s="54"/>
      <c r="B139" s="23" t="s">
        <v>78</v>
      </c>
      <c r="C139" s="107"/>
      <c r="D139" s="107"/>
      <c r="E139" s="107"/>
      <c r="F139" s="107"/>
      <c r="G139" s="107"/>
      <c r="H139" s="107"/>
      <c r="I139" s="107"/>
      <c r="J139" s="107"/>
      <c r="K139" s="107"/>
      <c r="L139" s="107"/>
      <c r="M139" s="107"/>
      <c r="N139" s="107"/>
    </row>
    <row r="140" spans="1:17">
      <c r="A140" s="262">
        <v>5</v>
      </c>
      <c r="B140" s="263" t="s">
        <v>40</v>
      </c>
      <c r="C140" s="264">
        <f>SUM(C141,C144,C148,C151,C153,C158,C166,C168,C170,C175,C177,C183)</f>
        <v>346</v>
      </c>
      <c r="D140" s="264">
        <f t="shared" ref="D140:N140" si="31">SUM(D141,D144,D148,D151,D153,D158,D166,D168,D170,D175,D177,D183)</f>
        <v>9</v>
      </c>
      <c r="E140" s="264">
        <f t="shared" si="31"/>
        <v>331</v>
      </c>
      <c r="F140" s="264">
        <f t="shared" si="31"/>
        <v>421</v>
      </c>
      <c r="G140" s="264">
        <f t="shared" si="31"/>
        <v>15</v>
      </c>
      <c r="H140" s="264">
        <f t="shared" si="31"/>
        <v>374</v>
      </c>
      <c r="I140" s="264">
        <f t="shared" si="31"/>
        <v>525</v>
      </c>
      <c r="J140" s="264">
        <f t="shared" si="31"/>
        <v>0</v>
      </c>
      <c r="K140" s="264">
        <f t="shared" si="31"/>
        <v>305</v>
      </c>
      <c r="L140" s="264">
        <f t="shared" si="31"/>
        <v>608</v>
      </c>
      <c r="M140" s="264">
        <f t="shared" si="31"/>
        <v>0</v>
      </c>
      <c r="N140" s="264">
        <f t="shared" si="31"/>
        <v>264</v>
      </c>
    </row>
    <row r="141" spans="1:17">
      <c r="A141" s="350" t="s">
        <v>190</v>
      </c>
      <c r="B141" s="34" t="s">
        <v>189</v>
      </c>
      <c r="C141" s="353">
        <f>SUM(C142:C143)</f>
        <v>2</v>
      </c>
      <c r="D141" s="353">
        <f t="shared" ref="D141:N141" si="32">SUM(D142:D143)</f>
        <v>0</v>
      </c>
      <c r="E141" s="353">
        <f t="shared" si="32"/>
        <v>6</v>
      </c>
      <c r="F141" s="353">
        <f t="shared" si="32"/>
        <v>32</v>
      </c>
      <c r="G141" s="353">
        <f t="shared" si="32"/>
        <v>0</v>
      </c>
      <c r="H141" s="353">
        <f t="shared" si="32"/>
        <v>6</v>
      </c>
      <c r="I141" s="353">
        <f t="shared" si="32"/>
        <v>31</v>
      </c>
      <c r="J141" s="353">
        <f t="shared" si="32"/>
        <v>0</v>
      </c>
      <c r="K141" s="353">
        <f t="shared" si="32"/>
        <v>10</v>
      </c>
      <c r="L141" s="353">
        <f t="shared" si="32"/>
        <v>35</v>
      </c>
      <c r="M141" s="353">
        <f t="shared" si="32"/>
        <v>0</v>
      </c>
      <c r="N141" s="353">
        <f t="shared" si="32"/>
        <v>10</v>
      </c>
    </row>
    <row r="142" spans="1:17" s="81" customFormat="1">
      <c r="A142" s="123"/>
      <c r="B142" s="124" t="s">
        <v>191</v>
      </c>
      <c r="C142" s="125">
        <v>0</v>
      </c>
      <c r="D142" s="125">
        <v>0</v>
      </c>
      <c r="E142" s="125">
        <v>0</v>
      </c>
      <c r="F142" s="125">
        <v>30</v>
      </c>
      <c r="G142" s="125">
        <v>0</v>
      </c>
      <c r="H142" s="125">
        <v>0</v>
      </c>
      <c r="I142" s="125">
        <v>24</v>
      </c>
      <c r="J142" s="125">
        <v>0</v>
      </c>
      <c r="K142" s="125">
        <v>3</v>
      </c>
      <c r="L142" s="125">
        <v>23</v>
      </c>
      <c r="M142" s="125">
        <v>0</v>
      </c>
      <c r="N142" s="125">
        <v>5</v>
      </c>
    </row>
    <row r="143" spans="1:17" s="81" customFormat="1">
      <c r="A143" s="123"/>
      <c r="B143" s="126" t="s">
        <v>112</v>
      </c>
      <c r="C143" s="127">
        <v>2</v>
      </c>
      <c r="D143" s="125">
        <v>0</v>
      </c>
      <c r="E143" s="127">
        <v>6</v>
      </c>
      <c r="F143" s="127">
        <v>2</v>
      </c>
      <c r="G143" s="125">
        <v>0</v>
      </c>
      <c r="H143" s="127">
        <v>6</v>
      </c>
      <c r="I143" s="127">
        <v>7</v>
      </c>
      <c r="J143" s="125">
        <v>0</v>
      </c>
      <c r="K143" s="127">
        <v>7</v>
      </c>
      <c r="L143" s="125">
        <v>12</v>
      </c>
      <c r="M143" s="125">
        <v>0</v>
      </c>
      <c r="N143" s="127">
        <v>5</v>
      </c>
      <c r="P143" s="81" t="s">
        <v>132</v>
      </c>
    </row>
    <row r="144" spans="1:17">
      <c r="A144" s="350" t="s">
        <v>223</v>
      </c>
      <c r="B144" s="34" t="s">
        <v>224</v>
      </c>
      <c r="C144" s="353">
        <f>SUM(C145:C147)</f>
        <v>28</v>
      </c>
      <c r="D144" s="353">
        <f t="shared" ref="D144:N144" si="33">SUM(D145:D147)</f>
        <v>1</v>
      </c>
      <c r="E144" s="353">
        <f t="shared" si="33"/>
        <v>32</v>
      </c>
      <c r="F144" s="353">
        <f t="shared" si="33"/>
        <v>36</v>
      </c>
      <c r="G144" s="353">
        <f t="shared" si="33"/>
        <v>0</v>
      </c>
      <c r="H144" s="353">
        <f t="shared" si="33"/>
        <v>32</v>
      </c>
      <c r="I144" s="353">
        <f t="shared" si="33"/>
        <v>33</v>
      </c>
      <c r="J144" s="353">
        <f t="shared" si="33"/>
        <v>0</v>
      </c>
      <c r="K144" s="353">
        <f t="shared" si="33"/>
        <v>34</v>
      </c>
      <c r="L144" s="353">
        <f t="shared" si="33"/>
        <v>41</v>
      </c>
      <c r="M144" s="353">
        <f t="shared" si="33"/>
        <v>0</v>
      </c>
      <c r="N144" s="353">
        <f t="shared" si="33"/>
        <v>34</v>
      </c>
    </row>
    <row r="145" spans="1:14" s="77" customFormat="1">
      <c r="A145" s="123"/>
      <c r="B145" s="57" t="s">
        <v>123</v>
      </c>
      <c r="C145" s="63">
        <v>7</v>
      </c>
      <c r="D145" s="63">
        <v>1</v>
      </c>
      <c r="E145" s="63">
        <v>15</v>
      </c>
      <c r="F145" s="63">
        <v>7</v>
      </c>
      <c r="G145" s="63">
        <v>0</v>
      </c>
      <c r="H145" s="63">
        <v>15</v>
      </c>
      <c r="I145" s="63">
        <v>6</v>
      </c>
      <c r="J145" s="63">
        <v>0</v>
      </c>
      <c r="K145" s="63">
        <v>15</v>
      </c>
      <c r="L145" s="63">
        <v>3</v>
      </c>
      <c r="M145" s="63">
        <v>0</v>
      </c>
      <c r="N145" s="125">
        <v>17</v>
      </c>
    </row>
    <row r="146" spans="1:14" s="77" customFormat="1">
      <c r="A146" s="123"/>
      <c r="B146" s="57" t="s">
        <v>110</v>
      </c>
      <c r="C146" s="63">
        <v>16</v>
      </c>
      <c r="D146" s="63">
        <v>0</v>
      </c>
      <c r="E146" s="63">
        <v>7</v>
      </c>
      <c r="F146" s="63">
        <v>25</v>
      </c>
      <c r="G146" s="63">
        <v>0</v>
      </c>
      <c r="H146" s="63">
        <v>8</v>
      </c>
      <c r="I146" s="63">
        <v>23</v>
      </c>
      <c r="J146" s="63">
        <v>0</v>
      </c>
      <c r="K146" s="63">
        <v>10</v>
      </c>
      <c r="L146" s="63">
        <v>33</v>
      </c>
      <c r="M146" s="63">
        <v>0</v>
      </c>
      <c r="N146" s="63">
        <v>1</v>
      </c>
    </row>
    <row r="147" spans="1:14" s="77" customFormat="1" ht="31.5">
      <c r="A147" s="123"/>
      <c r="B147" s="140" t="s">
        <v>124</v>
      </c>
      <c r="C147" s="293">
        <v>5</v>
      </c>
      <c r="D147" s="293">
        <v>0</v>
      </c>
      <c r="E147" s="293">
        <v>10</v>
      </c>
      <c r="F147" s="293">
        <v>4</v>
      </c>
      <c r="G147" s="293">
        <v>0</v>
      </c>
      <c r="H147" s="293">
        <v>9</v>
      </c>
      <c r="I147" s="293">
        <v>4</v>
      </c>
      <c r="J147" s="293">
        <v>0</v>
      </c>
      <c r="K147" s="293">
        <v>9</v>
      </c>
      <c r="L147" s="141">
        <v>5</v>
      </c>
      <c r="M147" s="141">
        <v>0</v>
      </c>
      <c r="N147" s="141">
        <v>16</v>
      </c>
    </row>
    <row r="148" spans="1:14">
      <c r="A148" s="350" t="s">
        <v>227</v>
      </c>
      <c r="B148" s="29" t="s">
        <v>225</v>
      </c>
      <c r="C148" s="295">
        <f>SUM(C149:C150)</f>
        <v>31</v>
      </c>
      <c r="D148" s="295">
        <f t="shared" ref="D148:N148" si="34">SUM(D149:D150)</f>
        <v>0</v>
      </c>
      <c r="E148" s="295">
        <f t="shared" si="34"/>
        <v>14</v>
      </c>
      <c r="F148" s="295">
        <f t="shared" si="34"/>
        <v>37</v>
      </c>
      <c r="G148" s="295">
        <f t="shared" si="34"/>
        <v>0</v>
      </c>
      <c r="H148" s="295">
        <f t="shared" si="34"/>
        <v>21</v>
      </c>
      <c r="I148" s="295">
        <f t="shared" si="34"/>
        <v>49</v>
      </c>
      <c r="J148" s="295">
        <f t="shared" si="34"/>
        <v>0</v>
      </c>
      <c r="K148" s="295">
        <f t="shared" si="34"/>
        <v>29</v>
      </c>
      <c r="L148" s="295">
        <f t="shared" si="34"/>
        <v>65</v>
      </c>
      <c r="M148" s="295">
        <f t="shared" si="34"/>
        <v>0</v>
      </c>
      <c r="N148" s="295">
        <f t="shared" si="34"/>
        <v>20</v>
      </c>
    </row>
    <row r="149" spans="1:14" s="77" customFormat="1">
      <c r="A149" s="123"/>
      <c r="B149" s="57" t="s">
        <v>191</v>
      </c>
      <c r="C149" s="63">
        <v>17</v>
      </c>
      <c r="D149" s="63">
        <v>0</v>
      </c>
      <c r="E149" s="63">
        <v>7</v>
      </c>
      <c r="F149" s="63">
        <v>22</v>
      </c>
      <c r="G149" s="63">
        <v>0</v>
      </c>
      <c r="H149" s="63">
        <v>13</v>
      </c>
      <c r="I149" s="63">
        <v>25</v>
      </c>
      <c r="J149" s="63">
        <v>0</v>
      </c>
      <c r="K149" s="63">
        <v>16</v>
      </c>
      <c r="L149" s="63">
        <v>37</v>
      </c>
      <c r="M149" s="63">
        <v>0</v>
      </c>
      <c r="N149" s="63">
        <v>4</v>
      </c>
    </row>
    <row r="150" spans="1:14" s="77" customFormat="1">
      <c r="A150" s="123"/>
      <c r="B150" s="297" t="s">
        <v>114</v>
      </c>
      <c r="C150" s="63">
        <v>14</v>
      </c>
      <c r="D150" s="63">
        <v>0</v>
      </c>
      <c r="E150" s="63">
        <v>7</v>
      </c>
      <c r="F150" s="63">
        <v>15</v>
      </c>
      <c r="G150" s="63">
        <v>0</v>
      </c>
      <c r="H150" s="63">
        <v>8</v>
      </c>
      <c r="I150" s="63">
        <v>24</v>
      </c>
      <c r="J150" s="63">
        <v>0</v>
      </c>
      <c r="K150" s="63">
        <v>13</v>
      </c>
      <c r="L150" s="63">
        <v>28</v>
      </c>
      <c r="M150" s="63">
        <v>0</v>
      </c>
      <c r="N150" s="63">
        <v>16</v>
      </c>
    </row>
    <row r="151" spans="1:14">
      <c r="A151" s="350" t="s">
        <v>232</v>
      </c>
      <c r="B151" s="29" t="s">
        <v>228</v>
      </c>
      <c r="C151" s="295">
        <f>C152</f>
        <v>36</v>
      </c>
      <c r="D151" s="295">
        <f t="shared" ref="D151:N151" si="35">D152</f>
        <v>0</v>
      </c>
      <c r="E151" s="295">
        <f t="shared" si="35"/>
        <v>4</v>
      </c>
      <c r="F151" s="295">
        <f t="shared" si="35"/>
        <v>43</v>
      </c>
      <c r="G151" s="295">
        <f t="shared" si="35"/>
        <v>0</v>
      </c>
      <c r="H151" s="295">
        <f t="shared" si="35"/>
        <v>4</v>
      </c>
      <c r="I151" s="295">
        <f t="shared" si="35"/>
        <v>45</v>
      </c>
      <c r="J151" s="295">
        <f t="shared" si="35"/>
        <v>0</v>
      </c>
      <c r="K151" s="295">
        <f t="shared" si="35"/>
        <v>7</v>
      </c>
      <c r="L151" s="295">
        <f t="shared" si="35"/>
        <v>41</v>
      </c>
      <c r="M151" s="295">
        <f t="shared" si="35"/>
        <v>0</v>
      </c>
      <c r="N151" s="295">
        <f t="shared" si="35"/>
        <v>7</v>
      </c>
    </row>
    <row r="152" spans="1:14" s="77" customFormat="1">
      <c r="A152" s="123"/>
      <c r="B152" s="294" t="s">
        <v>191</v>
      </c>
      <c r="C152" s="293">
        <v>36</v>
      </c>
      <c r="D152" s="293">
        <v>0</v>
      </c>
      <c r="E152" s="293">
        <v>4</v>
      </c>
      <c r="F152" s="293">
        <v>43</v>
      </c>
      <c r="G152" s="293">
        <v>0</v>
      </c>
      <c r="H152" s="293">
        <v>4</v>
      </c>
      <c r="I152" s="293">
        <v>45</v>
      </c>
      <c r="J152" s="293">
        <v>0</v>
      </c>
      <c r="K152" s="293">
        <v>7</v>
      </c>
      <c r="L152" s="293">
        <v>41</v>
      </c>
      <c r="M152" s="293">
        <v>0</v>
      </c>
      <c r="N152" s="293">
        <v>7</v>
      </c>
    </row>
    <row r="153" spans="1:14">
      <c r="A153" s="350" t="s">
        <v>237</v>
      </c>
      <c r="B153" s="296" t="s">
        <v>87</v>
      </c>
      <c r="C153" s="295">
        <f>SUM(C154:C157)</f>
        <v>66</v>
      </c>
      <c r="D153" s="295">
        <f t="shared" ref="D153:N153" si="36">SUM(D154:D157)</f>
        <v>4</v>
      </c>
      <c r="E153" s="295">
        <f t="shared" si="36"/>
        <v>68</v>
      </c>
      <c r="F153" s="295">
        <f t="shared" si="36"/>
        <v>89</v>
      </c>
      <c r="G153" s="295">
        <f t="shared" si="36"/>
        <v>4</v>
      </c>
      <c r="H153" s="295">
        <f t="shared" si="36"/>
        <v>73</v>
      </c>
      <c r="I153" s="295">
        <f t="shared" si="36"/>
        <v>92</v>
      </c>
      <c r="J153" s="295">
        <f t="shared" si="36"/>
        <v>0</v>
      </c>
      <c r="K153" s="295">
        <f t="shared" si="36"/>
        <v>106</v>
      </c>
      <c r="L153" s="295">
        <f t="shared" si="36"/>
        <v>104</v>
      </c>
      <c r="M153" s="295">
        <f t="shared" si="36"/>
        <v>0</v>
      </c>
      <c r="N153" s="295">
        <f t="shared" si="36"/>
        <v>94</v>
      </c>
    </row>
    <row r="154" spans="1:14" s="77" customFormat="1">
      <c r="A154" s="123"/>
      <c r="B154" s="571" t="s">
        <v>191</v>
      </c>
      <c r="C154" s="72">
        <v>29</v>
      </c>
      <c r="D154" s="72">
        <v>1</v>
      </c>
      <c r="E154" s="72">
        <v>1</v>
      </c>
      <c r="F154" s="72">
        <v>50</v>
      </c>
      <c r="G154" s="72">
        <v>1</v>
      </c>
      <c r="H154" s="72">
        <v>1</v>
      </c>
      <c r="I154" s="72">
        <v>54</v>
      </c>
      <c r="J154" s="72">
        <v>0</v>
      </c>
      <c r="K154" s="72">
        <v>5</v>
      </c>
      <c r="L154" s="72">
        <v>60</v>
      </c>
      <c r="M154" s="72">
        <v>0</v>
      </c>
      <c r="N154" s="72">
        <v>3</v>
      </c>
    </row>
    <row r="155" spans="1:14" s="77" customFormat="1">
      <c r="A155" s="123"/>
      <c r="B155" s="571" t="s">
        <v>114</v>
      </c>
      <c r="C155" s="72">
        <v>25</v>
      </c>
      <c r="D155" s="572">
        <v>1</v>
      </c>
      <c r="E155" s="72">
        <v>30</v>
      </c>
      <c r="F155" s="72">
        <v>28</v>
      </c>
      <c r="G155" s="572">
        <v>1</v>
      </c>
      <c r="H155" s="72">
        <v>34</v>
      </c>
      <c r="I155" s="72">
        <v>21</v>
      </c>
      <c r="J155" s="72">
        <v>0</v>
      </c>
      <c r="K155" s="72">
        <v>75</v>
      </c>
      <c r="L155" s="72">
        <v>29</v>
      </c>
      <c r="M155" s="72">
        <v>0</v>
      </c>
      <c r="N155" s="72">
        <v>70</v>
      </c>
    </row>
    <row r="156" spans="1:14" s="77" customFormat="1">
      <c r="A156" s="123"/>
      <c r="B156" s="571" t="s">
        <v>233</v>
      </c>
      <c r="C156" s="72">
        <v>10</v>
      </c>
      <c r="D156" s="72">
        <v>1</v>
      </c>
      <c r="E156" s="72">
        <v>33</v>
      </c>
      <c r="F156" s="72">
        <v>9</v>
      </c>
      <c r="G156" s="72">
        <v>1</v>
      </c>
      <c r="H156" s="72">
        <v>30</v>
      </c>
      <c r="I156" s="72">
        <v>15</v>
      </c>
      <c r="J156" s="72">
        <v>0</v>
      </c>
      <c r="K156" s="72">
        <v>17</v>
      </c>
      <c r="L156" s="72">
        <v>13</v>
      </c>
      <c r="M156" s="72">
        <v>0</v>
      </c>
      <c r="N156" s="72">
        <v>11</v>
      </c>
    </row>
    <row r="157" spans="1:14" s="77" customFormat="1">
      <c r="A157" s="123"/>
      <c r="B157" s="571" t="s">
        <v>125</v>
      </c>
      <c r="C157" s="72">
        <v>2</v>
      </c>
      <c r="D157" s="72">
        <v>1</v>
      </c>
      <c r="E157" s="72">
        <v>4</v>
      </c>
      <c r="F157" s="72">
        <v>2</v>
      </c>
      <c r="G157" s="72">
        <v>1</v>
      </c>
      <c r="H157" s="72">
        <v>8</v>
      </c>
      <c r="I157" s="72">
        <v>2</v>
      </c>
      <c r="J157" s="72">
        <v>0</v>
      </c>
      <c r="K157" s="72">
        <v>9</v>
      </c>
      <c r="L157" s="72">
        <v>2</v>
      </c>
      <c r="M157" s="72">
        <v>0</v>
      </c>
      <c r="N157" s="72">
        <v>10</v>
      </c>
    </row>
    <row r="158" spans="1:14">
      <c r="A158" s="350" t="s">
        <v>239</v>
      </c>
      <c r="B158" s="296" t="s">
        <v>80</v>
      </c>
      <c r="C158" s="573">
        <f>SUM(C159:C165)</f>
        <v>89</v>
      </c>
      <c r="D158" s="573">
        <f t="shared" ref="D158:N158" si="37">SUM(D159:D165)</f>
        <v>0</v>
      </c>
      <c r="E158" s="573">
        <f t="shared" si="37"/>
        <v>0</v>
      </c>
      <c r="F158" s="573">
        <f t="shared" si="37"/>
        <v>91</v>
      </c>
      <c r="G158" s="573">
        <f t="shared" si="37"/>
        <v>0</v>
      </c>
      <c r="H158" s="573">
        <f t="shared" si="37"/>
        <v>10</v>
      </c>
      <c r="I158" s="573">
        <f t="shared" si="37"/>
        <v>56</v>
      </c>
      <c r="J158" s="573">
        <f t="shared" si="37"/>
        <v>0</v>
      </c>
      <c r="K158" s="573">
        <f t="shared" si="37"/>
        <v>3</v>
      </c>
      <c r="L158" s="573">
        <f t="shared" si="37"/>
        <v>59</v>
      </c>
      <c r="M158" s="573">
        <f t="shared" si="37"/>
        <v>0</v>
      </c>
      <c r="N158" s="573">
        <f t="shared" si="37"/>
        <v>6</v>
      </c>
    </row>
    <row r="159" spans="1:14" s="77" customFormat="1">
      <c r="A159" s="123"/>
      <c r="B159" s="185" t="s">
        <v>114</v>
      </c>
      <c r="C159" s="186">
        <v>21</v>
      </c>
      <c r="D159" s="260"/>
      <c r="E159" s="260"/>
      <c r="F159" s="186">
        <v>21</v>
      </c>
      <c r="G159" s="689" t="s">
        <v>234</v>
      </c>
      <c r="H159" s="690"/>
      <c r="I159" s="690"/>
      <c r="J159" s="690"/>
      <c r="K159" s="690"/>
      <c r="L159" s="690"/>
      <c r="M159" s="690"/>
      <c r="N159" s="691"/>
    </row>
    <row r="160" spans="1:14" s="77" customFormat="1">
      <c r="A160" s="123"/>
      <c r="B160" s="185" t="s">
        <v>120</v>
      </c>
      <c r="C160" s="186">
        <v>21</v>
      </c>
      <c r="D160" s="260"/>
      <c r="E160" s="260"/>
      <c r="F160" s="186">
        <v>21</v>
      </c>
      <c r="G160" s="689" t="s">
        <v>234</v>
      </c>
      <c r="H160" s="690"/>
      <c r="I160" s="690"/>
      <c r="J160" s="690"/>
      <c r="K160" s="690"/>
      <c r="L160" s="690"/>
      <c r="M160" s="690"/>
      <c r="N160" s="691"/>
    </row>
    <row r="161" spans="1:14" s="77" customFormat="1">
      <c r="A161" s="123"/>
      <c r="B161" s="185" t="s">
        <v>130</v>
      </c>
      <c r="C161" s="186"/>
      <c r="D161" s="260"/>
      <c r="E161" s="260"/>
      <c r="F161" s="186"/>
      <c r="G161" s="260"/>
      <c r="H161" s="260"/>
      <c r="I161" s="260">
        <v>25</v>
      </c>
      <c r="J161" s="260"/>
      <c r="K161" s="260">
        <v>3</v>
      </c>
      <c r="L161" s="260">
        <v>21</v>
      </c>
      <c r="M161" s="260"/>
      <c r="N161" s="260">
        <v>5</v>
      </c>
    </row>
    <row r="162" spans="1:14" s="77" customFormat="1">
      <c r="A162" s="123"/>
      <c r="B162" s="185" t="s">
        <v>179</v>
      </c>
      <c r="C162" s="186">
        <v>12</v>
      </c>
      <c r="D162" s="260"/>
      <c r="E162" s="260"/>
      <c r="F162" s="186">
        <v>12</v>
      </c>
      <c r="G162" s="689" t="s">
        <v>235</v>
      </c>
      <c r="H162" s="690"/>
      <c r="I162" s="690"/>
      <c r="J162" s="690"/>
      <c r="K162" s="690"/>
      <c r="L162" s="690"/>
      <c r="M162" s="690"/>
      <c r="N162" s="691"/>
    </row>
    <row r="163" spans="1:14" s="77" customFormat="1" ht="31.5">
      <c r="A163" s="123"/>
      <c r="B163" s="124" t="s">
        <v>236</v>
      </c>
      <c r="C163" s="186">
        <v>35</v>
      </c>
      <c r="D163" s="260"/>
      <c r="E163" s="260"/>
      <c r="F163" s="186">
        <v>35</v>
      </c>
      <c r="G163" s="689" t="s">
        <v>235</v>
      </c>
      <c r="H163" s="690"/>
      <c r="I163" s="690"/>
      <c r="J163" s="690"/>
      <c r="K163" s="690"/>
      <c r="L163" s="690"/>
      <c r="M163" s="690"/>
      <c r="N163" s="691"/>
    </row>
    <row r="164" spans="1:14" s="77" customFormat="1">
      <c r="A164" s="123"/>
      <c r="B164" s="124" t="s">
        <v>191</v>
      </c>
      <c r="C164" s="260"/>
      <c r="D164" s="260"/>
      <c r="E164" s="260"/>
      <c r="F164" s="260"/>
      <c r="G164" s="260"/>
      <c r="H164" s="260"/>
      <c r="I164" s="260">
        <v>31</v>
      </c>
      <c r="J164" s="260"/>
      <c r="K164" s="260"/>
      <c r="L164" s="260">
        <v>38</v>
      </c>
      <c r="M164" s="260"/>
      <c r="N164" s="260"/>
    </row>
    <row r="165" spans="1:14" s="77" customFormat="1">
      <c r="A165" s="123"/>
      <c r="B165" s="188" t="s">
        <v>117</v>
      </c>
      <c r="C165" s="260"/>
      <c r="D165" s="260"/>
      <c r="E165" s="260"/>
      <c r="F165" s="260">
        <v>2</v>
      </c>
      <c r="G165" s="260"/>
      <c r="H165" s="260">
        <v>10</v>
      </c>
      <c r="I165" s="260"/>
      <c r="J165" s="260"/>
      <c r="K165" s="260"/>
      <c r="L165" s="260"/>
      <c r="M165" s="260"/>
      <c r="N165" s="260">
        <v>1</v>
      </c>
    </row>
    <row r="166" spans="1:14">
      <c r="A166" s="350" t="s">
        <v>241</v>
      </c>
      <c r="B166" s="196" t="s">
        <v>240</v>
      </c>
      <c r="C166" s="261">
        <f>C167</f>
        <v>31</v>
      </c>
      <c r="D166" s="261">
        <f t="shared" ref="D166:N166" si="38">D167</f>
        <v>0</v>
      </c>
      <c r="E166" s="261">
        <f t="shared" si="38"/>
        <v>0</v>
      </c>
      <c r="F166" s="261">
        <f t="shared" si="38"/>
        <v>33</v>
      </c>
      <c r="G166" s="261">
        <f t="shared" si="38"/>
        <v>0</v>
      </c>
      <c r="H166" s="261">
        <f t="shared" si="38"/>
        <v>1</v>
      </c>
      <c r="I166" s="261">
        <f t="shared" si="38"/>
        <v>32</v>
      </c>
      <c r="J166" s="261">
        <f t="shared" si="38"/>
        <v>0</v>
      </c>
      <c r="K166" s="261">
        <f t="shared" si="38"/>
        <v>4</v>
      </c>
      <c r="L166" s="261">
        <f t="shared" si="38"/>
        <v>37</v>
      </c>
      <c r="M166" s="261">
        <f t="shared" si="38"/>
        <v>0</v>
      </c>
      <c r="N166" s="261">
        <f t="shared" si="38"/>
        <v>5</v>
      </c>
    </row>
    <row r="167" spans="1:14" s="77" customFormat="1">
      <c r="A167" s="123"/>
      <c r="B167" s="124" t="s">
        <v>191</v>
      </c>
      <c r="C167" s="574">
        <v>31</v>
      </c>
      <c r="D167" s="574"/>
      <c r="E167" s="574"/>
      <c r="F167" s="574">
        <v>33</v>
      </c>
      <c r="G167" s="574"/>
      <c r="H167" s="574">
        <v>1</v>
      </c>
      <c r="I167" s="574">
        <v>32</v>
      </c>
      <c r="J167" s="574"/>
      <c r="K167" s="574">
        <v>4</v>
      </c>
      <c r="L167" s="574">
        <v>37</v>
      </c>
      <c r="M167" s="574"/>
      <c r="N167" s="574">
        <v>5</v>
      </c>
    </row>
    <row r="168" spans="1:14">
      <c r="A168" s="350" t="s">
        <v>246</v>
      </c>
      <c r="B168" s="196" t="s">
        <v>242</v>
      </c>
      <c r="C168" s="261">
        <f>C169</f>
        <v>4</v>
      </c>
      <c r="D168" s="261">
        <f t="shared" ref="D168:N168" si="39">D169</f>
        <v>1</v>
      </c>
      <c r="E168" s="261">
        <f t="shared" si="39"/>
        <v>32</v>
      </c>
      <c r="F168" s="261">
        <f t="shared" si="39"/>
        <v>3</v>
      </c>
      <c r="G168" s="261">
        <f t="shared" si="39"/>
        <v>0</v>
      </c>
      <c r="H168" s="261">
        <f t="shared" si="39"/>
        <v>35</v>
      </c>
      <c r="I168" s="261">
        <f t="shared" si="39"/>
        <v>32</v>
      </c>
      <c r="J168" s="261">
        <f t="shared" si="39"/>
        <v>0</v>
      </c>
      <c r="K168" s="261">
        <f t="shared" si="39"/>
        <v>3</v>
      </c>
      <c r="L168" s="261">
        <f t="shared" si="39"/>
        <v>24</v>
      </c>
      <c r="M168" s="261">
        <f t="shared" si="39"/>
        <v>0</v>
      </c>
      <c r="N168" s="261">
        <f t="shared" si="39"/>
        <v>8</v>
      </c>
    </row>
    <row r="169" spans="1:14" s="77" customFormat="1">
      <c r="A169" s="123"/>
      <c r="B169" s="197" t="s">
        <v>191</v>
      </c>
      <c r="C169" s="293">
        <v>4</v>
      </c>
      <c r="D169" s="290">
        <v>1</v>
      </c>
      <c r="E169" s="290">
        <v>32</v>
      </c>
      <c r="F169" s="293">
        <v>3</v>
      </c>
      <c r="G169" s="290">
        <v>0</v>
      </c>
      <c r="H169" s="290">
        <v>35</v>
      </c>
      <c r="I169" s="290">
        <v>32</v>
      </c>
      <c r="J169" s="290">
        <v>0</v>
      </c>
      <c r="K169" s="290">
        <v>3</v>
      </c>
      <c r="L169" s="290">
        <v>24</v>
      </c>
      <c r="M169" s="290">
        <v>0</v>
      </c>
      <c r="N169" s="290">
        <v>8</v>
      </c>
    </row>
    <row r="170" spans="1:14">
      <c r="A170" s="350" t="s">
        <v>251</v>
      </c>
      <c r="B170" s="196" t="s">
        <v>86</v>
      </c>
      <c r="C170" s="261">
        <f>SUM(C171:C174)</f>
        <v>31</v>
      </c>
      <c r="D170" s="261">
        <f t="shared" ref="D170:N170" si="40">SUM(D171:D174)</f>
        <v>0</v>
      </c>
      <c r="E170" s="261">
        <f t="shared" si="40"/>
        <v>0</v>
      </c>
      <c r="F170" s="261">
        <f t="shared" si="40"/>
        <v>37</v>
      </c>
      <c r="G170" s="261">
        <f t="shared" si="40"/>
        <v>0</v>
      </c>
      <c r="H170" s="261">
        <f t="shared" si="40"/>
        <v>0</v>
      </c>
      <c r="I170" s="261">
        <f t="shared" si="40"/>
        <v>45</v>
      </c>
      <c r="J170" s="261">
        <f t="shared" si="40"/>
        <v>0</v>
      </c>
      <c r="K170" s="261">
        <f t="shared" si="40"/>
        <v>0</v>
      </c>
      <c r="L170" s="261">
        <f t="shared" si="40"/>
        <v>49</v>
      </c>
      <c r="M170" s="261">
        <f t="shared" si="40"/>
        <v>0</v>
      </c>
      <c r="N170" s="261">
        <f t="shared" si="40"/>
        <v>0</v>
      </c>
    </row>
    <row r="171" spans="1:14" s="77" customFormat="1">
      <c r="A171" s="123"/>
      <c r="B171" s="207" t="s">
        <v>244</v>
      </c>
      <c r="C171" s="99">
        <v>4</v>
      </c>
      <c r="D171" s="99"/>
      <c r="E171" s="99"/>
      <c r="F171" s="99">
        <v>4</v>
      </c>
      <c r="G171" s="99"/>
      <c r="H171" s="99"/>
      <c r="I171" s="99"/>
      <c r="J171" s="99"/>
      <c r="K171" s="99"/>
      <c r="L171" s="99"/>
      <c r="M171" s="99"/>
      <c r="N171" s="99"/>
    </row>
    <row r="172" spans="1:14" s="77" customFormat="1">
      <c r="A172" s="123"/>
      <c r="B172" s="207" t="s">
        <v>112</v>
      </c>
      <c r="C172" s="99"/>
      <c r="D172" s="99"/>
      <c r="E172" s="99"/>
      <c r="F172" s="99"/>
      <c r="G172" s="99"/>
      <c r="H172" s="99"/>
      <c r="I172" s="99">
        <v>15</v>
      </c>
      <c r="J172" s="99"/>
      <c r="K172" s="99"/>
      <c r="L172" s="99">
        <v>15</v>
      </c>
      <c r="M172" s="99"/>
      <c r="N172" s="99"/>
    </row>
    <row r="173" spans="1:14" s="77" customFormat="1">
      <c r="A173" s="123"/>
      <c r="B173" s="207" t="s">
        <v>245</v>
      </c>
      <c r="C173" s="99">
        <v>27</v>
      </c>
      <c r="D173" s="99"/>
      <c r="E173" s="99"/>
      <c r="F173" s="99"/>
      <c r="G173" s="99"/>
      <c r="H173" s="99"/>
      <c r="I173" s="99"/>
      <c r="J173" s="99"/>
      <c r="K173" s="99"/>
      <c r="L173" s="99"/>
      <c r="M173" s="99"/>
      <c r="N173" s="99"/>
    </row>
    <row r="174" spans="1:14" s="77" customFormat="1">
      <c r="A174" s="123"/>
      <c r="B174" s="207" t="s">
        <v>191</v>
      </c>
      <c r="C174" s="99"/>
      <c r="D174" s="99"/>
      <c r="E174" s="99"/>
      <c r="F174" s="99">
        <v>33</v>
      </c>
      <c r="G174" s="99"/>
      <c r="H174" s="99"/>
      <c r="I174" s="99">
        <v>30</v>
      </c>
      <c r="J174" s="99"/>
      <c r="K174" s="99"/>
      <c r="L174" s="99">
        <v>34</v>
      </c>
      <c r="M174" s="99"/>
      <c r="N174" s="99"/>
    </row>
    <row r="175" spans="1:14">
      <c r="A175" s="350" t="s">
        <v>278</v>
      </c>
      <c r="B175" s="296" t="s">
        <v>252</v>
      </c>
      <c r="C175" s="295">
        <f>C176</f>
        <v>22</v>
      </c>
      <c r="D175" s="295">
        <f t="shared" ref="D175:N175" si="41">D176</f>
        <v>0</v>
      </c>
      <c r="E175" s="295">
        <f t="shared" si="41"/>
        <v>36</v>
      </c>
      <c r="F175" s="295">
        <f t="shared" si="41"/>
        <v>0</v>
      </c>
      <c r="G175" s="295">
        <f t="shared" si="41"/>
        <v>7</v>
      </c>
      <c r="H175" s="295">
        <f t="shared" si="41"/>
        <v>29</v>
      </c>
      <c r="I175" s="295">
        <f t="shared" si="41"/>
        <v>40</v>
      </c>
      <c r="J175" s="295">
        <f t="shared" si="41"/>
        <v>0</v>
      </c>
      <c r="K175" s="295">
        <f t="shared" si="41"/>
        <v>3</v>
      </c>
      <c r="L175" s="295">
        <f t="shared" si="41"/>
        <v>46</v>
      </c>
      <c r="M175" s="295">
        <f t="shared" si="41"/>
        <v>0</v>
      </c>
      <c r="N175" s="295">
        <f t="shared" si="41"/>
        <v>1</v>
      </c>
    </row>
    <row r="176" spans="1:14" s="77" customFormat="1">
      <c r="A176" s="123"/>
      <c r="B176" s="207" t="s">
        <v>191</v>
      </c>
      <c r="C176" s="293">
        <v>22</v>
      </c>
      <c r="D176" s="293">
        <v>0</v>
      </c>
      <c r="E176" s="293">
        <v>36</v>
      </c>
      <c r="F176" s="293">
        <v>0</v>
      </c>
      <c r="G176" s="293">
        <v>7</v>
      </c>
      <c r="H176" s="293">
        <v>29</v>
      </c>
      <c r="I176" s="293">
        <v>40</v>
      </c>
      <c r="J176" s="293">
        <v>0</v>
      </c>
      <c r="K176" s="293">
        <v>3</v>
      </c>
      <c r="L176" s="293">
        <v>46</v>
      </c>
      <c r="M176" s="293">
        <v>0</v>
      </c>
      <c r="N176" s="293">
        <v>1</v>
      </c>
    </row>
    <row r="177" spans="1:14">
      <c r="A177" s="350" t="s">
        <v>285</v>
      </c>
      <c r="B177" s="34" t="s">
        <v>85</v>
      </c>
      <c r="C177" s="117">
        <f>SUM(C178:C182)</f>
        <v>6</v>
      </c>
      <c r="D177" s="117">
        <f t="shared" ref="D177:N177" si="42">SUM(D178:D182)</f>
        <v>3</v>
      </c>
      <c r="E177" s="117">
        <f t="shared" si="42"/>
        <v>139</v>
      </c>
      <c r="F177" s="117">
        <f t="shared" si="42"/>
        <v>18</v>
      </c>
      <c r="G177" s="117">
        <f t="shared" si="42"/>
        <v>3</v>
      </c>
      <c r="H177" s="117">
        <f t="shared" si="42"/>
        <v>137</v>
      </c>
      <c r="I177" s="117">
        <f t="shared" si="42"/>
        <v>40</v>
      </c>
      <c r="J177" s="117">
        <f t="shared" si="42"/>
        <v>0</v>
      </c>
      <c r="K177" s="117">
        <f t="shared" si="42"/>
        <v>106</v>
      </c>
      <c r="L177" s="117">
        <f t="shared" si="42"/>
        <v>75</v>
      </c>
      <c r="M177" s="117">
        <f t="shared" si="42"/>
        <v>0</v>
      </c>
      <c r="N177" s="117">
        <f t="shared" si="42"/>
        <v>79</v>
      </c>
    </row>
    <row r="178" spans="1:14" s="220" customFormat="1">
      <c r="A178" s="123"/>
      <c r="B178" s="219" t="s">
        <v>279</v>
      </c>
      <c r="C178" s="299">
        <v>2</v>
      </c>
      <c r="D178" s="299">
        <v>1</v>
      </c>
      <c r="E178" s="299">
        <v>22</v>
      </c>
      <c r="F178" s="299"/>
      <c r="G178" s="299"/>
      <c r="H178" s="299"/>
      <c r="I178" s="299"/>
      <c r="J178" s="299"/>
      <c r="K178" s="299"/>
      <c r="L178" s="299"/>
      <c r="M178" s="299"/>
      <c r="N178" s="299"/>
    </row>
    <row r="179" spans="1:14" s="220" customFormat="1">
      <c r="A179" s="123"/>
      <c r="B179" s="219" t="s">
        <v>280</v>
      </c>
      <c r="C179" s="299">
        <v>1</v>
      </c>
      <c r="D179" s="299"/>
      <c r="E179" s="299">
        <v>10</v>
      </c>
      <c r="F179" s="299"/>
      <c r="G179" s="299"/>
      <c r="H179" s="299"/>
      <c r="I179" s="299"/>
      <c r="J179" s="299"/>
      <c r="K179" s="299"/>
      <c r="L179" s="299"/>
      <c r="M179" s="299"/>
      <c r="N179" s="299"/>
    </row>
    <row r="180" spans="1:14" s="220" customFormat="1">
      <c r="A180" s="123"/>
      <c r="B180" s="219" t="s">
        <v>191</v>
      </c>
      <c r="C180" s="299"/>
      <c r="D180" s="563"/>
      <c r="E180" s="299"/>
      <c r="F180" s="299">
        <v>4</v>
      </c>
      <c r="G180" s="299">
        <v>1</v>
      </c>
      <c r="H180" s="299">
        <v>32</v>
      </c>
      <c r="I180" s="299">
        <v>23</v>
      </c>
      <c r="J180" s="299"/>
      <c r="K180" s="299">
        <v>17</v>
      </c>
      <c r="L180" s="299">
        <v>34</v>
      </c>
      <c r="M180" s="299"/>
      <c r="N180" s="299">
        <v>8</v>
      </c>
    </row>
    <row r="181" spans="1:14" s="220" customFormat="1">
      <c r="A181" s="123"/>
      <c r="B181" s="219" t="s">
        <v>120</v>
      </c>
      <c r="C181" s="299">
        <v>2</v>
      </c>
      <c r="D181" s="299">
        <v>1</v>
      </c>
      <c r="E181" s="299">
        <v>40</v>
      </c>
      <c r="F181" s="299">
        <v>2</v>
      </c>
      <c r="G181" s="299">
        <v>1</v>
      </c>
      <c r="H181" s="299">
        <v>38</v>
      </c>
      <c r="I181" s="299">
        <v>4</v>
      </c>
      <c r="J181" s="299"/>
      <c r="K181" s="299">
        <v>37</v>
      </c>
      <c r="L181" s="299">
        <v>16</v>
      </c>
      <c r="M181" s="299"/>
      <c r="N181" s="299">
        <v>25</v>
      </c>
    </row>
    <row r="182" spans="1:14" s="220" customFormat="1">
      <c r="A182" s="123"/>
      <c r="B182" s="219" t="s">
        <v>119</v>
      </c>
      <c r="C182" s="299">
        <v>1</v>
      </c>
      <c r="D182" s="299">
        <v>1</v>
      </c>
      <c r="E182" s="299">
        <v>67</v>
      </c>
      <c r="F182" s="299">
        <v>12</v>
      </c>
      <c r="G182" s="299">
        <v>1</v>
      </c>
      <c r="H182" s="299">
        <v>67</v>
      </c>
      <c r="I182" s="299">
        <v>13</v>
      </c>
      <c r="J182" s="299"/>
      <c r="K182" s="299">
        <v>52</v>
      </c>
      <c r="L182" s="299">
        <v>25</v>
      </c>
      <c r="M182" s="299"/>
      <c r="N182" s="299">
        <v>46</v>
      </c>
    </row>
    <row r="183" spans="1:14">
      <c r="A183" s="350" t="s">
        <v>287</v>
      </c>
      <c r="B183" s="34" t="s">
        <v>286</v>
      </c>
      <c r="C183" s="107"/>
      <c r="D183" s="107"/>
      <c r="E183" s="107"/>
      <c r="F183" s="258">
        <v>2</v>
      </c>
      <c r="G183" s="258">
        <v>1</v>
      </c>
      <c r="H183" s="194">
        <v>26</v>
      </c>
      <c r="I183" s="194">
        <v>30</v>
      </c>
      <c r="J183" s="194">
        <v>0</v>
      </c>
      <c r="K183" s="194">
        <v>0</v>
      </c>
      <c r="L183" s="194">
        <v>32</v>
      </c>
      <c r="M183" s="194">
        <v>0</v>
      </c>
      <c r="N183" s="194">
        <v>0</v>
      </c>
    </row>
    <row r="184" spans="1:14">
      <c r="A184" s="350"/>
      <c r="B184" s="219" t="s">
        <v>191</v>
      </c>
      <c r="C184" s="107"/>
      <c r="D184" s="107"/>
      <c r="E184" s="107"/>
      <c r="F184" s="257" t="s">
        <v>283</v>
      </c>
      <c r="G184" s="257" t="s">
        <v>284</v>
      </c>
      <c r="H184" s="194">
        <v>26</v>
      </c>
      <c r="I184" s="194">
        <v>30</v>
      </c>
      <c r="J184" s="194">
        <v>0</v>
      </c>
      <c r="K184" s="194">
        <v>0</v>
      </c>
      <c r="L184" s="194">
        <v>32</v>
      </c>
      <c r="M184" s="194">
        <v>0</v>
      </c>
      <c r="N184" s="194">
        <v>0</v>
      </c>
    </row>
    <row r="185" spans="1:14">
      <c r="A185" s="350"/>
      <c r="B185" s="219"/>
      <c r="C185" s="107"/>
      <c r="D185" s="107"/>
      <c r="E185" s="107"/>
      <c r="F185" s="257"/>
      <c r="G185" s="257"/>
      <c r="H185" s="194"/>
      <c r="I185" s="194"/>
      <c r="J185" s="194"/>
      <c r="K185" s="194"/>
      <c r="L185" s="194"/>
      <c r="M185" s="194"/>
      <c r="N185" s="194"/>
    </row>
    <row r="186" spans="1:14">
      <c r="A186" s="350"/>
      <c r="B186" s="219"/>
      <c r="C186" s="107"/>
      <c r="D186" s="107"/>
      <c r="E186" s="107"/>
      <c r="F186" s="257"/>
      <c r="G186" s="257"/>
      <c r="H186" s="194"/>
      <c r="I186" s="194"/>
      <c r="J186" s="194"/>
      <c r="K186" s="194"/>
      <c r="L186" s="194"/>
      <c r="M186" s="194"/>
      <c r="N186" s="194"/>
    </row>
    <row r="187" spans="1:14" ht="31.5">
      <c r="A187" s="350">
        <v>6</v>
      </c>
      <c r="B187" s="23" t="s">
        <v>56</v>
      </c>
      <c r="C187" s="107"/>
      <c r="D187" s="107"/>
      <c r="E187" s="107"/>
      <c r="F187" s="107"/>
      <c r="G187" s="107"/>
      <c r="H187" s="107"/>
      <c r="I187" s="107"/>
      <c r="J187" s="107"/>
      <c r="K187" s="107"/>
      <c r="L187" s="107"/>
      <c r="M187" s="107"/>
      <c r="N187" s="107"/>
    </row>
    <row r="188" spans="1:14" s="109" customFormat="1" ht="31.5">
      <c r="A188" s="348">
        <v>7</v>
      </c>
      <c r="B188" s="23" t="s">
        <v>131</v>
      </c>
      <c r="C188" s="194">
        <f>C189</f>
        <v>0</v>
      </c>
      <c r="D188" s="194">
        <f t="shared" ref="D188:N188" si="43">D189</f>
        <v>0</v>
      </c>
      <c r="E188" s="194">
        <f t="shared" si="43"/>
        <v>0</v>
      </c>
      <c r="F188" s="194">
        <f t="shared" si="43"/>
        <v>0</v>
      </c>
      <c r="G188" s="194">
        <f t="shared" si="43"/>
        <v>0</v>
      </c>
      <c r="H188" s="194">
        <f t="shared" si="43"/>
        <v>0</v>
      </c>
      <c r="I188" s="194">
        <f t="shared" si="43"/>
        <v>8</v>
      </c>
      <c r="J188" s="194">
        <f t="shared" si="43"/>
        <v>0</v>
      </c>
      <c r="K188" s="194">
        <f t="shared" si="43"/>
        <v>9</v>
      </c>
      <c r="L188" s="194">
        <f t="shared" si="43"/>
        <v>11</v>
      </c>
      <c r="M188" s="194">
        <f t="shared" si="43"/>
        <v>0</v>
      </c>
      <c r="N188" s="194">
        <f t="shared" si="43"/>
        <v>8</v>
      </c>
    </row>
    <row r="189" spans="1:14" s="86" customFormat="1">
      <c r="A189" s="299" t="s">
        <v>247</v>
      </c>
      <c r="B189" s="298" t="s">
        <v>100</v>
      </c>
      <c r="C189" s="84">
        <f>C190</f>
        <v>0</v>
      </c>
      <c r="D189" s="84">
        <f t="shared" ref="D189:N189" si="44">D190</f>
        <v>0</v>
      </c>
      <c r="E189" s="84">
        <f t="shared" si="44"/>
        <v>0</v>
      </c>
      <c r="F189" s="84">
        <f t="shared" si="44"/>
        <v>0</v>
      </c>
      <c r="G189" s="84">
        <f t="shared" si="44"/>
        <v>0</v>
      </c>
      <c r="H189" s="84">
        <f t="shared" si="44"/>
        <v>0</v>
      </c>
      <c r="I189" s="84">
        <f t="shared" si="44"/>
        <v>8</v>
      </c>
      <c r="J189" s="84">
        <f t="shared" si="44"/>
        <v>0</v>
      </c>
      <c r="K189" s="84">
        <f t="shared" si="44"/>
        <v>9</v>
      </c>
      <c r="L189" s="84">
        <f t="shared" si="44"/>
        <v>11</v>
      </c>
      <c r="M189" s="84">
        <f t="shared" si="44"/>
        <v>0</v>
      </c>
      <c r="N189" s="84">
        <f t="shared" si="44"/>
        <v>8</v>
      </c>
    </row>
    <row r="190" spans="1:14" s="109" customFormat="1">
      <c r="A190" s="348"/>
      <c r="B190" s="349" t="s">
        <v>140</v>
      </c>
      <c r="C190" s="353"/>
      <c r="D190" s="353"/>
      <c r="E190" s="353"/>
      <c r="F190" s="353"/>
      <c r="G190" s="353"/>
      <c r="H190" s="353"/>
      <c r="I190" s="353">
        <v>8</v>
      </c>
      <c r="J190" s="353">
        <v>0</v>
      </c>
      <c r="K190" s="353">
        <v>9</v>
      </c>
      <c r="L190" s="353">
        <v>11</v>
      </c>
      <c r="M190" s="353">
        <v>0</v>
      </c>
      <c r="N190" s="353">
        <v>8</v>
      </c>
    </row>
    <row r="191" spans="1:14" s="77" customFormat="1" ht="15"/>
  </sheetData>
  <mergeCells count="14">
    <mergeCell ref="A2:N2"/>
    <mergeCell ref="A5:N5"/>
    <mergeCell ref="A4:N4"/>
    <mergeCell ref="A3:N3"/>
    <mergeCell ref="B7:B8"/>
    <mergeCell ref="A7:A8"/>
    <mergeCell ref="G159:N159"/>
    <mergeCell ref="G160:N160"/>
    <mergeCell ref="G162:N162"/>
    <mergeCell ref="G163:N163"/>
    <mergeCell ref="C7:E7"/>
    <mergeCell ref="F7:H7"/>
    <mergeCell ref="I7:K7"/>
    <mergeCell ref="L7:N7"/>
  </mergeCells>
  <pageMargins left="0.35433070866141736" right="0.19685039370078741" top="0.31496062992125984" bottom="0.31496062992125984" header="0.19685039370078741" footer="0.19685039370078741"/>
  <pageSetup paperSize="9" scale="85" orientation="landscape" r:id="rId1"/>
  <headerFooter differentFirst="1">
    <oddHeader>&amp;C&amp;"Times New Roman,Regular"&amp;P</oddHeader>
  </headerFooter>
  <ignoredErrors>
    <ignoredError sqref="F177:N177" formulaRange="1"/>
    <ignoredError sqref="F184:G184 K134 H134 E134 N134" numberStoredAsText="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289"/>
  <sheetViews>
    <sheetView zoomScaleNormal="100" workbookViewId="0">
      <selection activeCell="A5" sqref="A5:L5"/>
    </sheetView>
  </sheetViews>
  <sheetFormatPr defaultColWidth="9.125" defaultRowHeight="15"/>
  <cols>
    <col min="1" max="1" width="6.625" style="68" customWidth="1"/>
    <col min="2" max="2" width="32.75" style="68" customWidth="1"/>
    <col min="3" max="6" width="7.75" style="68" customWidth="1"/>
    <col min="7" max="7" width="13.875" style="68" customWidth="1"/>
    <col min="8" max="8" width="10.25" style="68" customWidth="1"/>
    <col min="9" max="9" width="13.875" style="68" customWidth="1"/>
    <col min="10" max="10" width="10.25" style="68" customWidth="1"/>
    <col min="11" max="11" width="13.875" style="68" customWidth="1"/>
    <col min="12" max="12" width="10.125" style="68" customWidth="1"/>
    <col min="13" max="16384" width="9.125" style="68"/>
  </cols>
  <sheetData>
    <row r="2" spans="1:17" s="543" customFormat="1" ht="16.5">
      <c r="A2" s="698" t="s">
        <v>14</v>
      </c>
      <c r="B2" s="698"/>
      <c r="C2" s="698"/>
      <c r="D2" s="698"/>
      <c r="E2" s="698"/>
      <c r="F2" s="698"/>
      <c r="G2" s="698"/>
      <c r="H2" s="698"/>
      <c r="I2" s="698"/>
      <c r="J2" s="698"/>
      <c r="K2" s="698"/>
      <c r="L2" s="698"/>
    </row>
    <row r="3" spans="1:17" s="543" customFormat="1" ht="19.5" customHeight="1">
      <c r="A3" s="699" t="s">
        <v>15</v>
      </c>
      <c r="B3" s="699"/>
      <c r="C3" s="699"/>
      <c r="D3" s="699"/>
      <c r="E3" s="699"/>
      <c r="F3" s="699"/>
      <c r="G3" s="699"/>
      <c r="H3" s="699"/>
      <c r="I3" s="699"/>
      <c r="J3" s="699"/>
      <c r="K3" s="699"/>
      <c r="L3" s="699"/>
    </row>
    <row r="4" spans="1:17" ht="15.75">
      <c r="A4" s="620" t="str">
        <f>'PL 1'!A3:I3</f>
        <v>(Kèm theo báo cáo số       /BC-ĐGS ngày       tháng       năm 2024 của Đoàn giám sát Đoàn đại biểu Quốc hội tỉnh Đồng Tháp)</v>
      </c>
      <c r="B4" s="620"/>
      <c r="C4" s="620"/>
      <c r="D4" s="620"/>
      <c r="E4" s="620"/>
      <c r="F4" s="620"/>
      <c r="G4" s="620"/>
      <c r="H4" s="620"/>
      <c r="I4" s="620"/>
      <c r="J4" s="620"/>
      <c r="K4" s="620"/>
      <c r="L4" s="620"/>
      <c r="M4" s="315"/>
      <c r="N4" s="315"/>
      <c r="O4" s="5"/>
      <c r="P4" s="5"/>
      <c r="Q4" s="5"/>
    </row>
    <row r="5" spans="1:17">
      <c r="A5" s="700" t="s">
        <v>4</v>
      </c>
      <c r="B5" s="700"/>
      <c r="C5" s="700"/>
      <c r="D5" s="700"/>
      <c r="E5" s="700"/>
      <c r="F5" s="700"/>
      <c r="G5" s="700"/>
      <c r="H5" s="700"/>
      <c r="I5" s="700"/>
      <c r="J5" s="700"/>
      <c r="K5" s="700"/>
      <c r="L5" s="700"/>
    </row>
    <row r="6" spans="1:17" ht="0.75" customHeight="1"/>
    <row r="7" spans="1:17" ht="39.75" customHeight="1">
      <c r="A7" s="701" t="s">
        <v>0</v>
      </c>
      <c r="B7" s="704" t="s">
        <v>1</v>
      </c>
      <c r="C7" s="707" t="s">
        <v>688</v>
      </c>
      <c r="D7" s="708"/>
      <c r="E7" s="708"/>
      <c r="F7" s="709"/>
      <c r="G7" s="713" t="s">
        <v>16</v>
      </c>
      <c r="H7" s="714"/>
      <c r="I7" s="713" t="s">
        <v>17</v>
      </c>
      <c r="J7" s="714"/>
      <c r="K7" s="713" t="s">
        <v>18</v>
      </c>
      <c r="L7" s="714"/>
    </row>
    <row r="8" spans="1:17" ht="23.25" customHeight="1">
      <c r="A8" s="702"/>
      <c r="B8" s="705"/>
      <c r="C8" s="710"/>
      <c r="D8" s="711"/>
      <c r="E8" s="711"/>
      <c r="F8" s="712"/>
      <c r="G8" s="715" t="s">
        <v>19</v>
      </c>
      <c r="H8" s="715" t="s">
        <v>12</v>
      </c>
      <c r="I8" s="715" t="s">
        <v>19</v>
      </c>
      <c r="J8" s="715" t="s">
        <v>12</v>
      </c>
      <c r="K8" s="715" t="s">
        <v>19</v>
      </c>
      <c r="L8" s="715" t="s">
        <v>12</v>
      </c>
    </row>
    <row r="9" spans="1:17" ht="42.75" customHeight="1">
      <c r="A9" s="703"/>
      <c r="B9" s="706"/>
      <c r="C9" s="7" t="s">
        <v>7</v>
      </c>
      <c r="D9" s="7" t="s">
        <v>8</v>
      </c>
      <c r="E9" s="56" t="s">
        <v>9</v>
      </c>
      <c r="F9" s="56" t="s">
        <v>10</v>
      </c>
      <c r="G9" s="716"/>
      <c r="H9" s="716"/>
      <c r="I9" s="716"/>
      <c r="J9" s="716"/>
      <c r="K9" s="716"/>
      <c r="L9" s="716"/>
    </row>
    <row r="10" spans="1:17" ht="15.75">
      <c r="A10" s="4">
        <v>1</v>
      </c>
      <c r="B10" s="4">
        <v>2</v>
      </c>
      <c r="C10" s="4">
        <v>3</v>
      </c>
      <c r="D10" s="4">
        <v>4</v>
      </c>
      <c r="E10" s="4">
        <v>5</v>
      </c>
      <c r="F10" s="4">
        <v>6</v>
      </c>
      <c r="G10" s="4">
        <v>7</v>
      </c>
      <c r="H10" s="4">
        <v>8</v>
      </c>
      <c r="I10" s="4">
        <v>9</v>
      </c>
      <c r="J10" s="4">
        <v>10</v>
      </c>
      <c r="K10" s="4">
        <v>11</v>
      </c>
      <c r="L10" s="4">
        <v>12</v>
      </c>
    </row>
    <row r="11" spans="1:17" ht="15.75">
      <c r="A11" s="36"/>
      <c r="B11" s="36" t="s">
        <v>134</v>
      </c>
      <c r="C11" s="343">
        <f>SUM(C12,C64,C93,C108,C119,C164,C173)</f>
        <v>1307</v>
      </c>
      <c r="D11" s="343">
        <f t="shared" ref="D11:F11" si="0">SUM(D12,D64,D93,D108,D119,D164,D173)</f>
        <v>1337</v>
      </c>
      <c r="E11" s="343">
        <f t="shared" si="0"/>
        <v>1270</v>
      </c>
      <c r="F11" s="343">
        <f t="shared" si="0"/>
        <v>1200</v>
      </c>
      <c r="G11" s="39">
        <f>F11-E11</f>
        <v>-70</v>
      </c>
      <c r="H11" s="39">
        <f>G11*100/E11</f>
        <v>-5.5118110236220472</v>
      </c>
      <c r="I11" s="363">
        <f>F11-D11</f>
        <v>-137</v>
      </c>
      <c r="J11" s="361">
        <f>I11*100/D11</f>
        <v>-10.246821241585639</v>
      </c>
      <c r="K11" s="363">
        <f>F11-C11</f>
        <v>-107</v>
      </c>
      <c r="L11" s="361">
        <f>K11*100/C11</f>
        <v>-8.186687069625096</v>
      </c>
    </row>
    <row r="12" spans="1:17" ht="15.75">
      <c r="A12" s="8" t="s">
        <v>25</v>
      </c>
      <c r="B12" s="9" t="s">
        <v>26</v>
      </c>
      <c r="C12" s="8">
        <f>SUM(C13,C14,C20,C21,C22,C62)</f>
        <v>1047</v>
      </c>
      <c r="D12" s="8">
        <f t="shared" ref="D12:F12" si="1">SUM(D13,D14,D20,D21,D22,D62)</f>
        <v>1061</v>
      </c>
      <c r="E12" s="8">
        <f t="shared" si="1"/>
        <v>1028</v>
      </c>
      <c r="F12" s="8">
        <f t="shared" si="1"/>
        <v>962</v>
      </c>
      <c r="G12" s="40">
        <f>F12-E12</f>
        <v>-66</v>
      </c>
      <c r="H12" s="321">
        <f>G12*100/E12</f>
        <v>-6.4202334630350197</v>
      </c>
      <c r="I12" s="322">
        <f>F12-D12</f>
        <v>-99</v>
      </c>
      <c r="J12" s="323">
        <f>I12*100/D12</f>
        <v>-9.3308199811498582</v>
      </c>
      <c r="K12" s="322">
        <f>F12-C12</f>
        <v>-85</v>
      </c>
      <c r="L12" s="323">
        <f>K12*100/C12</f>
        <v>-8.1184336198662841</v>
      </c>
    </row>
    <row r="13" spans="1:17" ht="15.75">
      <c r="A13" s="11">
        <v>1</v>
      </c>
      <c r="B13" s="14" t="s">
        <v>27</v>
      </c>
      <c r="C13" s="2"/>
      <c r="D13" s="2"/>
      <c r="E13" s="2"/>
      <c r="F13" s="2"/>
      <c r="G13" s="3"/>
      <c r="H13" s="3"/>
      <c r="I13" s="69"/>
      <c r="J13" s="69"/>
      <c r="K13" s="69"/>
      <c r="L13" s="69"/>
    </row>
    <row r="14" spans="1:17" ht="31.5">
      <c r="A14" s="11">
        <v>2</v>
      </c>
      <c r="B14" s="10" t="s">
        <v>28</v>
      </c>
      <c r="C14" s="101">
        <f>C15</f>
        <v>96</v>
      </c>
      <c r="D14" s="101">
        <f t="shared" ref="D14:L14" si="2">D15</f>
        <v>97</v>
      </c>
      <c r="E14" s="101">
        <f t="shared" si="2"/>
        <v>105</v>
      </c>
      <c r="F14" s="101">
        <f t="shared" si="2"/>
        <v>108</v>
      </c>
      <c r="G14" s="101">
        <f t="shared" si="2"/>
        <v>3</v>
      </c>
      <c r="H14" s="233">
        <f t="shared" si="2"/>
        <v>2.8571428571428572</v>
      </c>
      <c r="I14" s="101">
        <f t="shared" si="2"/>
        <v>11</v>
      </c>
      <c r="J14" s="233">
        <f t="shared" si="2"/>
        <v>11.340206185567011</v>
      </c>
      <c r="K14" s="101">
        <f t="shared" si="2"/>
        <v>12</v>
      </c>
      <c r="L14" s="101">
        <f t="shared" si="2"/>
        <v>12.5</v>
      </c>
    </row>
    <row r="15" spans="1:17" ht="15.75">
      <c r="A15" s="12">
        <v>2.1</v>
      </c>
      <c r="B15" s="13" t="s">
        <v>29</v>
      </c>
      <c r="C15" s="98">
        <f>SUM(C16:C19)</f>
        <v>96</v>
      </c>
      <c r="D15" s="98">
        <f t="shared" ref="D15:F15" si="3">SUM(D16:D19)</f>
        <v>97</v>
      </c>
      <c r="E15" s="98">
        <f t="shared" si="3"/>
        <v>105</v>
      </c>
      <c r="F15" s="98">
        <f t="shared" si="3"/>
        <v>108</v>
      </c>
      <c r="G15" s="6">
        <f>F15-E15</f>
        <v>3</v>
      </c>
      <c r="H15" s="232">
        <f>3*100/105</f>
        <v>2.8571428571428572</v>
      </c>
      <c r="I15" s="198">
        <f>108-97</f>
        <v>11</v>
      </c>
      <c r="J15" s="232">
        <f>11*100/97</f>
        <v>11.340206185567011</v>
      </c>
      <c r="K15" s="198">
        <v>12</v>
      </c>
      <c r="L15" s="232">
        <f>12*100/96</f>
        <v>12.5</v>
      </c>
    </row>
    <row r="16" spans="1:17" s="73" customFormat="1" ht="15.75">
      <c r="A16" s="21" t="s">
        <v>30</v>
      </c>
      <c r="B16" s="19" t="s">
        <v>31</v>
      </c>
      <c r="C16" s="230">
        <v>91</v>
      </c>
      <c r="D16" s="230">
        <v>92</v>
      </c>
      <c r="E16" s="230">
        <v>100</v>
      </c>
      <c r="F16" s="230">
        <v>102</v>
      </c>
      <c r="G16" s="175">
        <v>2</v>
      </c>
      <c r="H16" s="175">
        <v>2</v>
      </c>
      <c r="I16" s="231">
        <v>10</v>
      </c>
      <c r="J16" s="231">
        <v>10.86</v>
      </c>
      <c r="K16" s="231">
        <v>11</v>
      </c>
      <c r="L16" s="231">
        <v>12.08</v>
      </c>
    </row>
    <row r="17" spans="1:13" s="73" customFormat="1" ht="15.75">
      <c r="A17" s="21" t="s">
        <v>32</v>
      </c>
      <c r="B17" s="35" t="s">
        <v>33</v>
      </c>
      <c r="C17" s="187">
        <v>1</v>
      </c>
      <c r="D17" s="187">
        <v>1</v>
      </c>
      <c r="E17" s="187">
        <v>1</v>
      </c>
      <c r="F17" s="187">
        <v>2</v>
      </c>
      <c r="G17" s="175">
        <v>1</v>
      </c>
      <c r="H17" s="175">
        <v>100</v>
      </c>
      <c r="I17" s="175">
        <v>1</v>
      </c>
      <c r="J17" s="175">
        <v>100</v>
      </c>
      <c r="K17" s="175">
        <v>1</v>
      </c>
      <c r="L17" s="175">
        <v>100</v>
      </c>
    </row>
    <row r="18" spans="1:13" s="73" customFormat="1" ht="15.75">
      <c r="A18" s="21" t="s">
        <v>34</v>
      </c>
      <c r="B18" s="35" t="s">
        <v>35</v>
      </c>
      <c r="C18" s="230">
        <v>2</v>
      </c>
      <c r="D18" s="230">
        <v>2</v>
      </c>
      <c r="E18" s="230">
        <v>3</v>
      </c>
      <c r="F18" s="230">
        <v>2</v>
      </c>
      <c r="G18" s="175">
        <v>-1</v>
      </c>
      <c r="H18" s="175">
        <v>-33.33</v>
      </c>
      <c r="I18" s="231">
        <v>0</v>
      </c>
      <c r="J18" s="231">
        <v>0</v>
      </c>
      <c r="K18" s="231">
        <v>0</v>
      </c>
      <c r="L18" s="231">
        <v>0</v>
      </c>
    </row>
    <row r="19" spans="1:13" s="73" customFormat="1" ht="15.75">
      <c r="A19" s="21" t="s">
        <v>36</v>
      </c>
      <c r="B19" s="19" t="s">
        <v>37</v>
      </c>
      <c r="C19" s="230">
        <v>2</v>
      </c>
      <c r="D19" s="230">
        <v>2</v>
      </c>
      <c r="E19" s="230">
        <v>1</v>
      </c>
      <c r="F19" s="230">
        <v>2</v>
      </c>
      <c r="G19" s="175">
        <v>1</v>
      </c>
      <c r="H19" s="175">
        <v>100</v>
      </c>
      <c r="I19" s="231">
        <v>0</v>
      </c>
      <c r="J19" s="231">
        <v>0</v>
      </c>
      <c r="K19" s="231">
        <v>0</v>
      </c>
      <c r="L19" s="231">
        <v>0</v>
      </c>
    </row>
    <row r="20" spans="1:13" s="236" customFormat="1" ht="31.5">
      <c r="A20" s="11">
        <v>3</v>
      </c>
      <c r="B20" s="10" t="s">
        <v>38</v>
      </c>
      <c r="C20" s="350">
        <v>1</v>
      </c>
      <c r="D20" s="350">
        <v>1</v>
      </c>
      <c r="E20" s="350">
        <v>0</v>
      </c>
      <c r="F20" s="350">
        <v>0</v>
      </c>
      <c r="G20" s="198">
        <v>0</v>
      </c>
      <c r="H20" s="198">
        <v>0</v>
      </c>
      <c r="I20" s="521">
        <v>-1</v>
      </c>
      <c r="J20" s="521">
        <f>I20*100/D20</f>
        <v>-100</v>
      </c>
      <c r="K20" s="521">
        <v>-1</v>
      </c>
      <c r="L20" s="521">
        <f>K20*100/C20</f>
        <v>-100</v>
      </c>
    </row>
    <row r="21" spans="1:13" s="236" customFormat="1" ht="15.75">
      <c r="A21" s="237">
        <v>4</v>
      </c>
      <c r="B21" s="10" t="s">
        <v>39</v>
      </c>
      <c r="C21" s="96"/>
      <c r="D21" s="96"/>
      <c r="E21" s="96"/>
      <c r="F21" s="96"/>
      <c r="G21" s="3"/>
      <c r="H21" s="3"/>
      <c r="I21" s="235"/>
      <c r="J21" s="235"/>
      <c r="K21" s="235"/>
      <c r="L21" s="235"/>
    </row>
    <row r="22" spans="1:13" ht="15.75">
      <c r="A22" s="1">
        <v>5</v>
      </c>
      <c r="B22" s="37" t="s">
        <v>40</v>
      </c>
      <c r="C22" s="95">
        <f>SUM(C23,C36,C49)</f>
        <v>950</v>
      </c>
      <c r="D22" s="95">
        <f t="shared" ref="D22:F22" si="4">SUM(D23,D36,D49)</f>
        <v>963</v>
      </c>
      <c r="E22" s="95">
        <f t="shared" si="4"/>
        <v>923</v>
      </c>
      <c r="F22" s="95">
        <f t="shared" si="4"/>
        <v>854</v>
      </c>
      <c r="G22" s="101">
        <f>F22-E22</f>
        <v>-69</v>
      </c>
      <c r="H22" s="234">
        <f>G22*100/E22</f>
        <v>-7.4756229685807147</v>
      </c>
      <c r="I22" s="101">
        <f>F22-D22</f>
        <v>-109</v>
      </c>
      <c r="J22" s="234">
        <f>I22*100/D22</f>
        <v>-11.318795430944963</v>
      </c>
      <c r="K22" s="101">
        <f>F22-C22</f>
        <v>-96</v>
      </c>
      <c r="L22" s="234">
        <f>K22*100/C22</f>
        <v>-10.105263157894736</v>
      </c>
    </row>
    <row r="23" spans="1:13" ht="15.75">
      <c r="A23" s="11">
        <v>5.0999999999999996</v>
      </c>
      <c r="B23" s="14" t="s">
        <v>41</v>
      </c>
      <c r="C23" s="192">
        <f>SUM(C24:C35)</f>
        <v>293</v>
      </c>
      <c r="D23" s="192">
        <f t="shared" ref="D23:F23" si="5">SUM(D24:D35)</f>
        <v>305</v>
      </c>
      <c r="E23" s="192">
        <f t="shared" si="5"/>
        <v>295</v>
      </c>
      <c r="F23" s="192">
        <f t="shared" si="5"/>
        <v>287</v>
      </c>
      <c r="G23" s="101">
        <f>F23-E23</f>
        <v>-8</v>
      </c>
      <c r="H23" s="234">
        <f>G23*100/E23</f>
        <v>-2.7118644067796609</v>
      </c>
      <c r="I23" s="101">
        <f>F23-D23</f>
        <v>-18</v>
      </c>
      <c r="J23" s="234">
        <f>I23*100/D23</f>
        <v>-5.9016393442622954</v>
      </c>
      <c r="K23" s="101">
        <f>F23-C23</f>
        <v>-6</v>
      </c>
      <c r="L23" s="234">
        <f>K23*100/C23</f>
        <v>-2.0477815699658701</v>
      </c>
    </row>
    <row r="24" spans="1:13" ht="15.75" hidden="1">
      <c r="A24" s="59">
        <v>1</v>
      </c>
      <c r="B24" s="15" t="s">
        <v>42</v>
      </c>
      <c r="C24" s="80">
        <v>26</v>
      </c>
      <c r="D24" s="80">
        <v>24</v>
      </c>
      <c r="E24" s="80">
        <v>24</v>
      </c>
      <c r="F24" s="80">
        <v>20</v>
      </c>
      <c r="G24" s="128">
        <v>-4</v>
      </c>
      <c r="H24" s="130">
        <v>-16.600000000000001</v>
      </c>
      <c r="I24" s="128">
        <v>-4</v>
      </c>
      <c r="J24" s="130">
        <v>-16.600000000000001</v>
      </c>
      <c r="K24" s="129">
        <v>-6</v>
      </c>
      <c r="L24" s="106">
        <v>-23.7</v>
      </c>
    </row>
    <row r="25" spans="1:13" ht="15.75" hidden="1">
      <c r="A25" s="59">
        <v>2</v>
      </c>
      <c r="B25" s="15" t="s">
        <v>43</v>
      </c>
      <c r="C25" s="24">
        <v>20</v>
      </c>
      <c r="D25" s="24">
        <v>25</v>
      </c>
      <c r="E25" s="24">
        <v>24</v>
      </c>
      <c r="F25" s="24">
        <v>26</v>
      </c>
      <c r="G25" s="198">
        <v>2</v>
      </c>
      <c r="H25" s="198">
        <v>8.33</v>
      </c>
      <c r="I25" s="199">
        <v>1</v>
      </c>
      <c r="J25" s="199">
        <v>4</v>
      </c>
      <c r="K25" s="199">
        <v>6</v>
      </c>
      <c r="L25" s="199">
        <v>30</v>
      </c>
    </row>
    <row r="26" spans="1:13" ht="15.75" hidden="1">
      <c r="A26" s="59">
        <v>3</v>
      </c>
      <c r="B26" s="15" t="s">
        <v>44</v>
      </c>
      <c r="C26" s="33">
        <v>26</v>
      </c>
      <c r="D26" s="33">
        <v>26</v>
      </c>
      <c r="E26" s="33">
        <v>25</v>
      </c>
      <c r="F26" s="33">
        <v>25</v>
      </c>
      <c r="G26" s="198">
        <v>0</v>
      </c>
      <c r="H26" s="198">
        <v>0</v>
      </c>
      <c r="I26" s="199">
        <v>-1</v>
      </c>
      <c r="J26" s="199">
        <v>-3.84</v>
      </c>
      <c r="K26" s="199">
        <v>-1</v>
      </c>
      <c r="L26" s="199">
        <v>-3.84</v>
      </c>
    </row>
    <row r="27" spans="1:13" ht="15.75" hidden="1">
      <c r="A27" s="59">
        <v>4</v>
      </c>
      <c r="B27" s="15" t="s">
        <v>45</v>
      </c>
      <c r="C27" s="163">
        <v>17</v>
      </c>
      <c r="D27" s="163">
        <v>17</v>
      </c>
      <c r="E27" s="163">
        <v>15</v>
      </c>
      <c r="F27" s="163">
        <v>15</v>
      </c>
      <c r="G27" s="222">
        <f>F27-E27</f>
        <v>0</v>
      </c>
      <c r="H27" s="222">
        <v>0</v>
      </c>
      <c r="I27" s="222">
        <f>F27-D27</f>
        <v>-2</v>
      </c>
      <c r="J27" s="222">
        <v>-11.76</v>
      </c>
      <c r="K27" s="222">
        <f>F27-C27</f>
        <v>-2</v>
      </c>
      <c r="L27" s="222">
        <v>-11.76</v>
      </c>
      <c r="M27" s="68" t="s">
        <v>132</v>
      </c>
    </row>
    <row r="28" spans="1:13" ht="15.75" hidden="1">
      <c r="A28" s="59">
        <v>5</v>
      </c>
      <c r="B28" s="15" t="s">
        <v>46</v>
      </c>
      <c r="C28" s="166">
        <v>32</v>
      </c>
      <c r="D28" s="166">
        <v>33</v>
      </c>
      <c r="E28" s="166">
        <v>34</v>
      </c>
      <c r="F28" s="166">
        <v>32</v>
      </c>
      <c r="G28" s="166">
        <v>-2</v>
      </c>
      <c r="H28" s="167">
        <v>-5.88</v>
      </c>
      <c r="I28" s="193">
        <v>-1</v>
      </c>
      <c r="J28" s="167">
        <v>-3.03</v>
      </c>
      <c r="K28" s="166">
        <v>0</v>
      </c>
      <c r="L28" s="166">
        <v>0</v>
      </c>
    </row>
    <row r="29" spans="1:13" ht="15.75" hidden="1">
      <c r="A29" s="59">
        <v>6</v>
      </c>
      <c r="B29" s="15" t="s">
        <v>47</v>
      </c>
      <c r="C29" s="98">
        <v>37</v>
      </c>
      <c r="D29" s="142">
        <v>37</v>
      </c>
      <c r="E29" s="142">
        <v>33</v>
      </c>
      <c r="F29" s="142">
        <v>35</v>
      </c>
      <c r="G29" s="142">
        <f>F29-E29</f>
        <v>2</v>
      </c>
      <c r="H29" s="143">
        <f>G29*100/E29</f>
        <v>6.0606060606060606</v>
      </c>
      <c r="I29" s="142">
        <f>F29-D29</f>
        <v>-2</v>
      </c>
      <c r="J29" s="143">
        <v>-5.4</v>
      </c>
      <c r="K29" s="142">
        <f>F29-C29</f>
        <v>-2</v>
      </c>
      <c r="L29" s="143">
        <v>-5.4</v>
      </c>
    </row>
    <row r="30" spans="1:13" ht="15.75" hidden="1">
      <c r="A30" s="59">
        <v>7</v>
      </c>
      <c r="B30" s="15" t="s">
        <v>48</v>
      </c>
      <c r="C30" s="178">
        <v>23</v>
      </c>
      <c r="D30" s="178">
        <v>23</v>
      </c>
      <c r="E30" s="178">
        <v>22</v>
      </c>
      <c r="F30" s="178">
        <v>19</v>
      </c>
      <c r="G30" s="165">
        <f>F30-E30</f>
        <v>-3</v>
      </c>
      <c r="H30" s="173">
        <f>-(100-(F30*100/E30))</f>
        <v>-13.63636363636364</v>
      </c>
      <c r="I30" s="165">
        <f>F30-D30</f>
        <v>-4</v>
      </c>
      <c r="J30" s="179">
        <f t="shared" ref="J30" si="6">-(100-(F30*100/D30))</f>
        <v>-17.391304347826093</v>
      </c>
      <c r="K30" s="165">
        <f>F30-C30</f>
        <v>-4</v>
      </c>
      <c r="L30" s="179">
        <f t="shared" ref="L30" si="7">-(100-(F30*100/C30))</f>
        <v>-17.391304347826093</v>
      </c>
    </row>
    <row r="31" spans="1:13" ht="15.75" hidden="1">
      <c r="A31" s="59">
        <v>8</v>
      </c>
      <c r="B31" s="15" t="s">
        <v>49</v>
      </c>
      <c r="C31" s="146">
        <v>29</v>
      </c>
      <c r="D31" s="146">
        <v>29</v>
      </c>
      <c r="E31" s="146">
        <v>26</v>
      </c>
      <c r="F31" s="146">
        <v>23</v>
      </c>
      <c r="G31" s="146">
        <v>-3</v>
      </c>
      <c r="H31" s="158">
        <v>-11.5</v>
      </c>
      <c r="I31" s="146">
        <v>-6</v>
      </c>
      <c r="J31" s="158">
        <v>-20.6</v>
      </c>
      <c r="K31" s="146">
        <v>-6</v>
      </c>
      <c r="L31" s="158">
        <v>-20.6</v>
      </c>
    </row>
    <row r="32" spans="1:13" ht="15.75" hidden="1">
      <c r="A32" s="59">
        <v>9</v>
      </c>
      <c r="B32" s="15" t="s">
        <v>50</v>
      </c>
      <c r="C32" s="208">
        <v>26</v>
      </c>
      <c r="D32" s="208">
        <v>28</v>
      </c>
      <c r="E32" s="208">
        <v>29</v>
      </c>
      <c r="F32" s="208">
        <v>28</v>
      </c>
      <c r="G32" s="106">
        <v>-1</v>
      </c>
      <c r="H32" s="106">
        <v>-3.44</v>
      </c>
      <c r="I32" s="106">
        <v>0</v>
      </c>
      <c r="J32" s="106">
        <v>0</v>
      </c>
      <c r="K32" s="106">
        <v>2</v>
      </c>
      <c r="L32" s="106">
        <v>7.69</v>
      </c>
    </row>
    <row r="33" spans="1:12" ht="15.75" hidden="1">
      <c r="A33" s="59">
        <v>10</v>
      </c>
      <c r="B33" s="15" t="s">
        <v>51</v>
      </c>
      <c r="C33" s="16">
        <v>16</v>
      </c>
      <c r="D33" s="16">
        <v>16</v>
      </c>
      <c r="E33" s="16">
        <v>16</v>
      </c>
      <c r="F33" s="16">
        <v>15</v>
      </c>
      <c r="G33" s="106">
        <v>-1</v>
      </c>
      <c r="H33" s="106">
        <v>-6.2</v>
      </c>
      <c r="I33" s="106">
        <v>-1</v>
      </c>
      <c r="J33" s="106">
        <v>-6.2</v>
      </c>
      <c r="K33" s="106">
        <v>-1</v>
      </c>
      <c r="L33" s="106">
        <v>-6.2</v>
      </c>
    </row>
    <row r="34" spans="1:12" ht="15.75" hidden="1">
      <c r="A34" s="59">
        <v>11</v>
      </c>
      <c r="B34" s="15" t="s">
        <v>52</v>
      </c>
      <c r="C34" s="98">
        <v>26</v>
      </c>
      <c r="D34" s="98">
        <v>32</v>
      </c>
      <c r="E34" s="98">
        <v>30</v>
      </c>
      <c r="F34" s="98">
        <v>32</v>
      </c>
      <c r="G34" s="106">
        <v>2</v>
      </c>
      <c r="H34" s="106">
        <v>6.66</v>
      </c>
      <c r="I34" s="106">
        <v>0</v>
      </c>
      <c r="J34" s="106">
        <v>0</v>
      </c>
      <c r="K34" s="106">
        <v>6</v>
      </c>
      <c r="L34" s="106">
        <v>23.07</v>
      </c>
    </row>
    <row r="35" spans="1:12" ht="15.75" hidden="1">
      <c r="A35" s="59">
        <v>12</v>
      </c>
      <c r="B35" s="15" t="s">
        <v>53</v>
      </c>
      <c r="C35" s="106">
        <v>15</v>
      </c>
      <c r="D35" s="106">
        <v>15</v>
      </c>
      <c r="E35" s="106">
        <v>17</v>
      </c>
      <c r="F35" s="106">
        <v>17</v>
      </c>
      <c r="G35" s="106">
        <v>0</v>
      </c>
      <c r="H35" s="106">
        <v>0</v>
      </c>
      <c r="I35" s="106">
        <v>2</v>
      </c>
      <c r="J35" s="106">
        <v>11.76</v>
      </c>
      <c r="K35" s="106">
        <v>2</v>
      </c>
      <c r="L35" s="106">
        <v>11.76</v>
      </c>
    </row>
    <row r="36" spans="1:12" ht="15.75">
      <c r="A36" s="11">
        <v>5.2</v>
      </c>
      <c r="B36" s="14" t="s">
        <v>54</v>
      </c>
      <c r="C36" s="191">
        <f>SUM(C37:C48)</f>
        <v>346</v>
      </c>
      <c r="D36" s="191">
        <f t="shared" ref="D36:F36" si="8">SUM(D37:D48)</f>
        <v>348</v>
      </c>
      <c r="E36" s="191">
        <f t="shared" si="8"/>
        <v>326</v>
      </c>
      <c r="F36" s="191">
        <f t="shared" si="8"/>
        <v>288</v>
      </c>
      <c r="G36" s="191">
        <f>F36-E36</f>
        <v>-38</v>
      </c>
      <c r="H36" s="234">
        <f>G36*100/E36</f>
        <v>-11.656441717791411</v>
      </c>
      <c r="I36" s="191">
        <f>F36-D36</f>
        <v>-60</v>
      </c>
      <c r="J36" s="234">
        <f>I36*100/D36</f>
        <v>-17.241379310344829</v>
      </c>
      <c r="K36" s="191">
        <f>F36-C36</f>
        <v>-58</v>
      </c>
      <c r="L36" s="234">
        <f>K36*100/C36</f>
        <v>-16.76300578034682</v>
      </c>
    </row>
    <row r="37" spans="1:12" ht="15.75" hidden="1">
      <c r="A37" s="59">
        <v>1</v>
      </c>
      <c r="B37" s="15" t="s">
        <v>42</v>
      </c>
      <c r="C37" s="80">
        <v>25</v>
      </c>
      <c r="D37" s="80">
        <v>25</v>
      </c>
      <c r="E37" s="131">
        <v>22</v>
      </c>
      <c r="F37" s="131">
        <v>17</v>
      </c>
      <c r="G37" s="129">
        <v>-5</v>
      </c>
      <c r="H37" s="131">
        <v>-22.8</v>
      </c>
      <c r="I37" s="132">
        <v>-8</v>
      </c>
      <c r="J37" s="131">
        <v>-32</v>
      </c>
      <c r="K37" s="129">
        <v>-8</v>
      </c>
      <c r="L37" s="131">
        <v>-32</v>
      </c>
    </row>
    <row r="38" spans="1:12" ht="15.75" hidden="1">
      <c r="A38" s="59">
        <v>2</v>
      </c>
      <c r="B38" s="15" t="s">
        <v>43</v>
      </c>
      <c r="C38" s="24">
        <v>25</v>
      </c>
      <c r="D38" s="24">
        <v>28</v>
      </c>
      <c r="E38" s="24">
        <v>28</v>
      </c>
      <c r="F38" s="24">
        <v>23</v>
      </c>
      <c r="G38" s="163">
        <f>F38-E38</f>
        <v>-5</v>
      </c>
      <c r="H38" s="221">
        <f>(G38/E38)*100</f>
        <v>-17.857142857142858</v>
      </c>
      <c r="I38" s="163">
        <f>F38-D38</f>
        <v>-5</v>
      </c>
      <c r="J38" s="221">
        <f>(I38/D38)*100</f>
        <v>-17.857142857142858</v>
      </c>
      <c r="K38" s="163">
        <f>F38-C38</f>
        <v>-2</v>
      </c>
      <c r="L38" s="221">
        <f>(K38/C38)*100</f>
        <v>-8</v>
      </c>
    </row>
    <row r="39" spans="1:12" ht="15.75" hidden="1">
      <c r="A39" s="59">
        <v>3</v>
      </c>
      <c r="B39" s="15" t="s">
        <v>44</v>
      </c>
      <c r="C39" s="200">
        <v>33</v>
      </c>
      <c r="D39" s="200">
        <v>33</v>
      </c>
      <c r="E39" s="200">
        <v>38</v>
      </c>
      <c r="F39" s="200">
        <v>25</v>
      </c>
      <c r="G39" s="200">
        <v>-13</v>
      </c>
      <c r="H39" s="200">
        <v>-34.21</v>
      </c>
      <c r="I39" s="200">
        <v>-8</v>
      </c>
      <c r="J39" s="200">
        <v>-24.24</v>
      </c>
      <c r="K39" s="200">
        <v>-8</v>
      </c>
      <c r="L39" s="200">
        <v>-24.24</v>
      </c>
    </row>
    <row r="40" spans="1:12" ht="15.75" hidden="1">
      <c r="A40" s="59">
        <v>4</v>
      </c>
      <c r="B40" s="15" t="s">
        <v>45</v>
      </c>
      <c r="C40" s="163">
        <v>15</v>
      </c>
      <c r="D40" s="163">
        <v>15</v>
      </c>
      <c r="E40" s="163">
        <v>14</v>
      </c>
      <c r="F40" s="163">
        <v>13</v>
      </c>
      <c r="G40" s="163">
        <f t="shared" ref="G40" si="9">F40-E40</f>
        <v>-1</v>
      </c>
      <c r="H40" s="221">
        <f>-1*100/14</f>
        <v>-7.1428571428571432</v>
      </c>
      <c r="I40" s="163">
        <f t="shared" ref="I40" si="10">F40-D40</f>
        <v>-2</v>
      </c>
      <c r="J40" s="221">
        <f>-2*100/15</f>
        <v>-13.333333333333334</v>
      </c>
      <c r="K40" s="163">
        <f t="shared" ref="K40" si="11">F40-C40</f>
        <v>-2</v>
      </c>
      <c r="L40" s="221">
        <f>-2*100/15</f>
        <v>-13.333333333333334</v>
      </c>
    </row>
    <row r="41" spans="1:12" ht="15.75" hidden="1">
      <c r="A41" s="59">
        <v>5</v>
      </c>
      <c r="B41" s="15" t="s">
        <v>46</v>
      </c>
      <c r="C41" s="163">
        <v>34</v>
      </c>
      <c r="D41" s="163">
        <v>35</v>
      </c>
      <c r="E41" s="163">
        <v>34</v>
      </c>
      <c r="F41" s="163">
        <v>32</v>
      </c>
      <c r="G41" s="163">
        <v>-2</v>
      </c>
      <c r="H41" s="168">
        <v>-5.88</v>
      </c>
      <c r="I41" s="163">
        <v>-3</v>
      </c>
      <c r="J41" s="168">
        <v>-8.57</v>
      </c>
      <c r="K41" s="163">
        <v>-2</v>
      </c>
      <c r="L41" s="168">
        <v>-5.88</v>
      </c>
    </row>
    <row r="42" spans="1:12" ht="15.75" hidden="1">
      <c r="A42" s="59">
        <v>6</v>
      </c>
      <c r="B42" s="15" t="s">
        <v>47</v>
      </c>
      <c r="C42" s="144">
        <v>25</v>
      </c>
      <c r="D42" s="145">
        <v>26</v>
      </c>
      <c r="E42" s="145">
        <v>26</v>
      </c>
      <c r="F42" s="145">
        <v>26</v>
      </c>
      <c r="G42" s="142">
        <v>0</v>
      </c>
      <c r="H42" s="142">
        <v>0</v>
      </c>
      <c r="I42" s="142">
        <v>0</v>
      </c>
      <c r="J42" s="229">
        <v>0</v>
      </c>
      <c r="K42" s="142">
        <f t="shared" ref="K42:K43" si="12">F42-C42</f>
        <v>1</v>
      </c>
      <c r="L42" s="143">
        <f>K42*100/C42</f>
        <v>4</v>
      </c>
    </row>
    <row r="43" spans="1:12" ht="15.75" hidden="1">
      <c r="A43" s="59">
        <v>7</v>
      </c>
      <c r="B43" s="15" t="s">
        <v>48</v>
      </c>
      <c r="C43" s="165">
        <v>32</v>
      </c>
      <c r="D43" s="165">
        <v>30</v>
      </c>
      <c r="E43" s="165">
        <v>21</v>
      </c>
      <c r="F43" s="165">
        <v>18</v>
      </c>
      <c r="G43" s="165">
        <f t="shared" ref="G43" si="13">F43-E43</f>
        <v>-3</v>
      </c>
      <c r="H43" s="173">
        <f>-(100-(F43*100/E43))</f>
        <v>-14.285714285714292</v>
      </c>
      <c r="I43" s="165">
        <f t="shared" ref="I43" si="14">F43-D43</f>
        <v>-12</v>
      </c>
      <c r="J43" s="179">
        <f t="shared" ref="J43" si="15">-(100-(F43*100/D43))</f>
        <v>-40</v>
      </c>
      <c r="K43" s="165">
        <f t="shared" si="12"/>
        <v>-14</v>
      </c>
      <c r="L43" s="179">
        <f t="shared" ref="L43" si="16">-(100-(F43*100/C43))</f>
        <v>-43.75</v>
      </c>
    </row>
    <row r="44" spans="1:12" ht="15.75" hidden="1">
      <c r="A44" s="59">
        <v>8</v>
      </c>
      <c r="B44" s="15" t="s">
        <v>49</v>
      </c>
      <c r="C44" s="146">
        <v>34</v>
      </c>
      <c r="D44" s="146">
        <v>35</v>
      </c>
      <c r="E44" s="146">
        <v>22</v>
      </c>
      <c r="F44" s="146">
        <v>20</v>
      </c>
      <c r="G44" s="146">
        <v>-2</v>
      </c>
      <c r="H44" s="158">
        <v>-9</v>
      </c>
      <c r="I44" s="146">
        <v>-15</v>
      </c>
      <c r="J44" s="158">
        <v>-42.8</v>
      </c>
      <c r="K44" s="146">
        <v>-14</v>
      </c>
      <c r="L44" s="158">
        <v>-41.1</v>
      </c>
    </row>
    <row r="45" spans="1:12" ht="15.75" hidden="1">
      <c r="A45" s="59">
        <v>9</v>
      </c>
      <c r="B45" s="15" t="s">
        <v>50</v>
      </c>
      <c r="C45" s="106">
        <v>39</v>
      </c>
      <c r="D45" s="106">
        <v>36</v>
      </c>
      <c r="E45" s="106">
        <v>38</v>
      </c>
      <c r="F45" s="106">
        <v>33</v>
      </c>
      <c r="G45" s="106">
        <v>-5</v>
      </c>
      <c r="H45" s="106">
        <v>-13.15</v>
      </c>
      <c r="I45" s="106">
        <v>-3</v>
      </c>
      <c r="J45" s="106">
        <v>-8.33</v>
      </c>
      <c r="K45" s="106">
        <v>-6</v>
      </c>
      <c r="L45" s="106">
        <v>-15.38</v>
      </c>
    </row>
    <row r="46" spans="1:12" ht="15.75" hidden="1">
      <c r="A46" s="59">
        <v>10</v>
      </c>
      <c r="B46" s="15" t="s">
        <v>51</v>
      </c>
      <c r="C46" s="189">
        <v>18</v>
      </c>
      <c r="D46" s="189">
        <v>18</v>
      </c>
      <c r="E46" s="189">
        <v>15</v>
      </c>
      <c r="F46" s="189">
        <v>14</v>
      </c>
      <c r="G46" s="189">
        <v>-1</v>
      </c>
      <c r="H46" s="189">
        <v>-6.6</v>
      </c>
      <c r="I46" s="189">
        <v>-4</v>
      </c>
      <c r="J46" s="189">
        <v>22.22</v>
      </c>
      <c r="K46" s="189">
        <v>-4</v>
      </c>
      <c r="L46" s="189">
        <v>22.22</v>
      </c>
    </row>
    <row r="47" spans="1:12" ht="15.75" hidden="1">
      <c r="A47" s="59">
        <v>11</v>
      </c>
      <c r="B47" s="15" t="s">
        <v>52</v>
      </c>
      <c r="C47" s="135">
        <v>31</v>
      </c>
      <c r="D47" s="135">
        <v>29</v>
      </c>
      <c r="E47" s="135">
        <v>33</v>
      </c>
      <c r="F47" s="135">
        <v>32</v>
      </c>
      <c r="G47" s="135">
        <v>-1</v>
      </c>
      <c r="H47" s="135">
        <v>-3.03</v>
      </c>
      <c r="I47" s="135">
        <v>3</v>
      </c>
      <c r="J47" s="135">
        <v>10.34</v>
      </c>
      <c r="K47" s="135">
        <v>1</v>
      </c>
      <c r="L47" s="135">
        <v>3.22</v>
      </c>
    </row>
    <row r="48" spans="1:12" ht="15.75" hidden="1">
      <c r="A48" s="59">
        <v>12</v>
      </c>
      <c r="B48" s="15" t="s">
        <v>53</v>
      </c>
      <c r="C48" s="106">
        <v>35</v>
      </c>
      <c r="D48" s="106">
        <v>38</v>
      </c>
      <c r="E48" s="106">
        <v>35</v>
      </c>
      <c r="F48" s="106">
        <v>35</v>
      </c>
      <c r="G48" s="106">
        <v>0</v>
      </c>
      <c r="H48" s="106">
        <v>0</v>
      </c>
      <c r="I48" s="106">
        <v>-3</v>
      </c>
      <c r="J48" s="106">
        <v>-7.89</v>
      </c>
      <c r="K48" s="106">
        <v>0</v>
      </c>
      <c r="L48" s="106">
        <v>0</v>
      </c>
    </row>
    <row r="49" spans="1:12" ht="15.75">
      <c r="A49" s="11">
        <v>5.3</v>
      </c>
      <c r="B49" s="14" t="s">
        <v>55</v>
      </c>
      <c r="C49" s="191">
        <f>SUM(C50:C61)</f>
        <v>311</v>
      </c>
      <c r="D49" s="191">
        <f t="shared" ref="D49:F49" si="17">SUM(D50:D61)</f>
        <v>310</v>
      </c>
      <c r="E49" s="191">
        <f t="shared" si="17"/>
        <v>302</v>
      </c>
      <c r="F49" s="191">
        <f t="shared" si="17"/>
        <v>279</v>
      </c>
      <c r="G49" s="191">
        <f>E49-F49</f>
        <v>23</v>
      </c>
      <c r="H49" s="234">
        <f>G49*100/E49</f>
        <v>7.6158940397350996</v>
      </c>
      <c r="I49" s="191">
        <f>F49-D49</f>
        <v>-31</v>
      </c>
      <c r="J49" s="234">
        <f>I49*100/D49</f>
        <v>-10</v>
      </c>
      <c r="K49" s="191">
        <f>F49-C49</f>
        <v>-32</v>
      </c>
      <c r="L49" s="234">
        <f>K49*100/C49</f>
        <v>-10.289389067524116</v>
      </c>
    </row>
    <row r="50" spans="1:12" ht="15.75" hidden="1">
      <c r="A50" s="59">
        <v>1</v>
      </c>
      <c r="B50" s="15" t="s">
        <v>42</v>
      </c>
      <c r="C50" s="131">
        <v>14</v>
      </c>
      <c r="D50" s="131">
        <v>14</v>
      </c>
      <c r="E50" s="131">
        <v>14</v>
      </c>
      <c r="F50" s="131">
        <v>14</v>
      </c>
      <c r="G50" s="129">
        <v>0</v>
      </c>
      <c r="H50" s="133">
        <v>0</v>
      </c>
      <c r="I50" s="129">
        <v>0</v>
      </c>
      <c r="J50" s="133">
        <v>0</v>
      </c>
      <c r="K50" s="129">
        <v>0</v>
      </c>
      <c r="L50" s="129">
        <v>0</v>
      </c>
    </row>
    <row r="51" spans="1:12" ht="15.75" hidden="1">
      <c r="A51" s="59">
        <v>2</v>
      </c>
      <c r="B51" s="15" t="s">
        <v>43</v>
      </c>
      <c r="C51" s="24">
        <v>12</v>
      </c>
      <c r="D51" s="24">
        <v>14</v>
      </c>
      <c r="E51" s="24">
        <v>14</v>
      </c>
      <c r="F51" s="24">
        <v>13</v>
      </c>
      <c r="G51" s="163">
        <f>F51-E51</f>
        <v>-1</v>
      </c>
      <c r="H51" s="221">
        <f>(G51/E51)*100</f>
        <v>-7.1428571428571423</v>
      </c>
      <c r="I51" s="163">
        <f>F51-D51</f>
        <v>-1</v>
      </c>
      <c r="J51" s="221">
        <f>(I51/D51)*100</f>
        <v>-7.1428571428571423</v>
      </c>
      <c r="K51" s="163">
        <f>F51-C51</f>
        <v>1</v>
      </c>
      <c r="L51" s="221">
        <f>(K51/C51)*100</f>
        <v>8.3333333333333321</v>
      </c>
    </row>
    <row r="52" spans="1:12" ht="15.75" hidden="1">
      <c r="A52" s="59">
        <v>3</v>
      </c>
      <c r="B52" s="15" t="s">
        <v>44</v>
      </c>
      <c r="C52" s="106">
        <v>15</v>
      </c>
      <c r="D52" s="106">
        <v>15</v>
      </c>
      <c r="E52" s="106">
        <v>15</v>
      </c>
      <c r="F52" s="106">
        <v>15</v>
      </c>
      <c r="G52" s="106">
        <v>0</v>
      </c>
      <c r="H52" s="106">
        <v>0</v>
      </c>
      <c r="I52" s="106">
        <v>0</v>
      </c>
      <c r="J52" s="106">
        <v>0</v>
      </c>
      <c r="K52" s="106">
        <v>0</v>
      </c>
      <c r="L52" s="106">
        <v>0</v>
      </c>
    </row>
    <row r="53" spans="1:12" ht="15.75" hidden="1">
      <c r="A53" s="59">
        <v>4</v>
      </c>
      <c r="B53" s="15" t="s">
        <v>45</v>
      </c>
      <c r="C53" s="163">
        <v>9</v>
      </c>
      <c r="D53" s="163">
        <v>9</v>
      </c>
      <c r="E53" s="163">
        <v>9</v>
      </c>
      <c r="F53" s="163">
        <v>9</v>
      </c>
      <c r="G53" s="163">
        <v>0</v>
      </c>
      <c r="H53" s="163">
        <v>0</v>
      </c>
      <c r="I53" s="163">
        <v>0</v>
      </c>
      <c r="J53" s="163">
        <v>0</v>
      </c>
      <c r="K53" s="163">
        <v>0</v>
      </c>
      <c r="L53" s="163">
        <v>0</v>
      </c>
    </row>
    <row r="54" spans="1:12" ht="15.75" hidden="1">
      <c r="A54" s="59">
        <v>5</v>
      </c>
      <c r="B54" s="15" t="s">
        <v>46</v>
      </c>
      <c r="C54" s="163">
        <f>SUM(C55:C70)</f>
        <v>164</v>
      </c>
      <c r="D54" s="163">
        <f t="shared" ref="D54:F54" si="18">SUM(D55:D70)</f>
        <v>161</v>
      </c>
      <c r="E54" s="163">
        <f t="shared" si="18"/>
        <v>154</v>
      </c>
      <c r="F54" s="163">
        <f t="shared" si="18"/>
        <v>140</v>
      </c>
      <c r="G54" s="163">
        <v>-4</v>
      </c>
      <c r="H54" s="163">
        <v>-9.75</v>
      </c>
      <c r="I54" s="163">
        <v>-4</v>
      </c>
      <c r="J54" s="163">
        <v>-9.75</v>
      </c>
      <c r="K54" s="163">
        <v>-4</v>
      </c>
      <c r="L54" s="163">
        <v>-9.75</v>
      </c>
    </row>
    <row r="55" spans="1:12" ht="15.75" hidden="1">
      <c r="A55" s="59">
        <v>6</v>
      </c>
      <c r="B55" s="15" t="s">
        <v>47</v>
      </c>
      <c r="C55" s="144">
        <v>16</v>
      </c>
      <c r="D55" s="145">
        <v>16</v>
      </c>
      <c r="E55" s="145">
        <v>16</v>
      </c>
      <c r="F55" s="145">
        <v>13</v>
      </c>
      <c r="G55" s="142">
        <f t="shared" ref="G55:G56" si="19">F55-E55</f>
        <v>-3</v>
      </c>
      <c r="H55" s="142">
        <f>-3*100/E55</f>
        <v>-18.75</v>
      </c>
      <c r="I55" s="142">
        <f t="shared" ref="I55:I56" si="20">F55-D55</f>
        <v>-3</v>
      </c>
      <c r="J55" s="143">
        <f>-3*100/D55</f>
        <v>-18.75</v>
      </c>
      <c r="K55" s="142">
        <f t="shared" ref="K55:K56" si="21">F55-C55</f>
        <v>-3</v>
      </c>
      <c r="L55" s="143">
        <f>-3*100/C55</f>
        <v>-18.75</v>
      </c>
    </row>
    <row r="56" spans="1:12" ht="15.75" hidden="1">
      <c r="A56" s="59">
        <v>7</v>
      </c>
      <c r="B56" s="15" t="s">
        <v>48</v>
      </c>
      <c r="C56" s="165">
        <v>13</v>
      </c>
      <c r="D56" s="165">
        <v>13</v>
      </c>
      <c r="E56" s="165">
        <v>12</v>
      </c>
      <c r="F56" s="165">
        <v>14</v>
      </c>
      <c r="G56" s="165">
        <f t="shared" si="19"/>
        <v>2</v>
      </c>
      <c r="H56" s="173">
        <f>-(100-(F56*100/E56))</f>
        <v>16.666666666666671</v>
      </c>
      <c r="I56" s="165">
        <f t="shared" si="20"/>
        <v>1</v>
      </c>
      <c r="J56" s="179">
        <f t="shared" ref="J56" si="22">-(100-(F56*100/D56))</f>
        <v>7.6923076923076934</v>
      </c>
      <c r="K56" s="165">
        <f t="shared" si="21"/>
        <v>1</v>
      </c>
      <c r="L56" s="179">
        <f t="shared" ref="L56" si="23">-(100-(F56*100/C56))</f>
        <v>7.6923076923076934</v>
      </c>
    </row>
    <row r="57" spans="1:12" ht="15.75" hidden="1">
      <c r="A57" s="59">
        <v>8</v>
      </c>
      <c r="B57" s="15" t="s">
        <v>49</v>
      </c>
      <c r="C57" s="146">
        <v>12</v>
      </c>
      <c r="D57" s="146">
        <v>12</v>
      </c>
      <c r="E57" s="146">
        <v>12</v>
      </c>
      <c r="F57" s="146">
        <v>12</v>
      </c>
      <c r="G57" s="146">
        <v>0</v>
      </c>
      <c r="H57" s="146">
        <v>0</v>
      </c>
      <c r="I57" s="146">
        <v>0</v>
      </c>
      <c r="J57" s="146">
        <v>0</v>
      </c>
      <c r="K57" s="146">
        <v>0</v>
      </c>
      <c r="L57" s="146">
        <v>0</v>
      </c>
    </row>
    <row r="58" spans="1:12" ht="15.75" hidden="1">
      <c r="A58" s="59">
        <v>9</v>
      </c>
      <c r="B58" s="15" t="s">
        <v>50</v>
      </c>
      <c r="C58" s="106">
        <v>13</v>
      </c>
      <c r="D58" s="106">
        <v>13</v>
      </c>
      <c r="E58" s="106">
        <v>15</v>
      </c>
      <c r="F58" s="106">
        <v>12</v>
      </c>
      <c r="G58" s="106">
        <v>-3</v>
      </c>
      <c r="H58" s="106">
        <v>-20</v>
      </c>
      <c r="I58" s="106">
        <v>-1</v>
      </c>
      <c r="J58" s="106">
        <v>-7.69</v>
      </c>
      <c r="K58" s="106">
        <v>-1</v>
      </c>
      <c r="L58" s="106">
        <v>-7.69</v>
      </c>
    </row>
    <row r="59" spans="1:12" ht="15.75" hidden="1">
      <c r="A59" s="59">
        <v>10</v>
      </c>
      <c r="B59" s="15" t="s">
        <v>51</v>
      </c>
      <c r="C59" s="135">
        <v>10</v>
      </c>
      <c r="D59" s="135">
        <v>10</v>
      </c>
      <c r="E59" s="135">
        <v>10</v>
      </c>
      <c r="F59" s="135">
        <v>10</v>
      </c>
      <c r="G59" s="135">
        <v>0</v>
      </c>
      <c r="H59" s="135">
        <v>0</v>
      </c>
      <c r="I59" s="135">
        <v>0</v>
      </c>
      <c r="J59" s="135">
        <v>0</v>
      </c>
      <c r="K59" s="135">
        <v>0</v>
      </c>
      <c r="L59" s="135">
        <v>0</v>
      </c>
    </row>
    <row r="60" spans="1:12" ht="15.75" hidden="1">
      <c r="A60" s="59">
        <v>11</v>
      </c>
      <c r="B60" s="15" t="s">
        <v>52</v>
      </c>
      <c r="C60" s="135">
        <v>15</v>
      </c>
      <c r="D60" s="135">
        <v>15</v>
      </c>
      <c r="E60" s="135">
        <v>14</v>
      </c>
      <c r="F60" s="135">
        <v>13</v>
      </c>
      <c r="G60" s="135">
        <v>-1</v>
      </c>
      <c r="H60" s="135">
        <v>-7.14</v>
      </c>
      <c r="I60" s="135">
        <v>-2</v>
      </c>
      <c r="J60" s="135">
        <v>-13.33</v>
      </c>
      <c r="K60" s="135">
        <v>-2</v>
      </c>
      <c r="L60" s="135">
        <v>-13.33</v>
      </c>
    </row>
    <row r="61" spans="1:12" ht="15.75" hidden="1">
      <c r="A61" s="59">
        <v>12</v>
      </c>
      <c r="B61" s="15" t="s">
        <v>53</v>
      </c>
      <c r="C61" s="106">
        <v>18</v>
      </c>
      <c r="D61" s="106">
        <v>18</v>
      </c>
      <c r="E61" s="106">
        <v>17</v>
      </c>
      <c r="F61" s="106">
        <v>14</v>
      </c>
      <c r="G61" s="106">
        <v>-3</v>
      </c>
      <c r="H61" s="106">
        <v>-17.600000000000001</v>
      </c>
      <c r="I61" s="106">
        <v>-4</v>
      </c>
      <c r="J61" s="106">
        <v>-22.22</v>
      </c>
      <c r="K61" s="106">
        <v>-4</v>
      </c>
      <c r="L61" s="106">
        <v>-22.22</v>
      </c>
    </row>
    <row r="62" spans="1:12" ht="31.5">
      <c r="A62" s="16">
        <v>6</v>
      </c>
      <c r="B62" s="13" t="s">
        <v>56</v>
      </c>
      <c r="C62" s="531"/>
      <c r="D62" s="531"/>
      <c r="E62" s="531"/>
      <c r="F62" s="531"/>
      <c r="G62" s="531"/>
      <c r="H62" s="531"/>
      <c r="I62" s="531"/>
      <c r="J62" s="531"/>
      <c r="K62" s="531"/>
      <c r="L62" s="531"/>
    </row>
    <row r="63" spans="1:12" s="73" customFormat="1" ht="15.75" hidden="1">
      <c r="A63" s="293"/>
      <c r="B63" s="534" t="s">
        <v>669</v>
      </c>
      <c r="C63" s="42">
        <v>3</v>
      </c>
      <c r="D63" s="42">
        <v>1</v>
      </c>
      <c r="E63" s="42">
        <v>2</v>
      </c>
      <c r="F63" s="42">
        <v>2</v>
      </c>
      <c r="G63" s="42">
        <v>0</v>
      </c>
      <c r="H63" s="42">
        <v>0</v>
      </c>
      <c r="I63" s="42">
        <v>1</v>
      </c>
      <c r="J63" s="42">
        <v>1</v>
      </c>
      <c r="K63" s="42">
        <v>-1</v>
      </c>
      <c r="L63" s="42">
        <v>-1</v>
      </c>
    </row>
    <row r="64" spans="1:12" s="236" customFormat="1" ht="15.75">
      <c r="A64" s="346" t="s">
        <v>57</v>
      </c>
      <c r="B64" s="347" t="s">
        <v>2</v>
      </c>
      <c r="C64" s="532">
        <f>SUM(C65,C68,C76,C77,C78)</f>
        <v>32</v>
      </c>
      <c r="D64" s="532">
        <f t="shared" ref="D64:F64" si="24">SUM(D65,D68,D76,D77,D78)</f>
        <v>31</v>
      </c>
      <c r="E64" s="532">
        <f t="shared" si="24"/>
        <v>26</v>
      </c>
      <c r="F64" s="532">
        <f t="shared" si="24"/>
        <v>23</v>
      </c>
      <c r="G64" s="532">
        <v>-3</v>
      </c>
      <c r="H64" s="533">
        <f>G64*100/E64</f>
        <v>-11.538461538461538</v>
      </c>
      <c r="I64" s="532">
        <f>F64-D64</f>
        <v>-8</v>
      </c>
      <c r="J64" s="533">
        <f>I64*100/D64</f>
        <v>-25.806451612903224</v>
      </c>
      <c r="K64" s="532">
        <f>F64-C64</f>
        <v>-9</v>
      </c>
      <c r="L64" s="533">
        <f>K64*100/C64</f>
        <v>-28.125</v>
      </c>
    </row>
    <row r="65" spans="1:14" ht="15.75">
      <c r="A65" s="348">
        <v>1</v>
      </c>
      <c r="B65" s="239" t="s">
        <v>27</v>
      </c>
      <c r="C65" s="240">
        <f>SUM(C66:C67)</f>
        <v>5</v>
      </c>
      <c r="D65" s="240">
        <f t="shared" ref="D65:F65" si="25">SUM(D66:D67)</f>
        <v>5</v>
      </c>
      <c r="E65" s="240">
        <f t="shared" si="25"/>
        <v>4</v>
      </c>
      <c r="F65" s="240">
        <f t="shared" si="25"/>
        <v>4</v>
      </c>
      <c r="G65" s="240">
        <f>E65-F65</f>
        <v>0</v>
      </c>
      <c r="H65" s="240">
        <v>0</v>
      </c>
      <c r="I65" s="240">
        <f>F65-D65</f>
        <v>-1</v>
      </c>
      <c r="J65" s="241">
        <f>I65*100/D65</f>
        <v>-20</v>
      </c>
      <c r="K65" s="240">
        <f>F65-C65</f>
        <v>-1</v>
      </c>
      <c r="L65" s="241">
        <f>K65*100/C65</f>
        <v>-20</v>
      </c>
    </row>
    <row r="66" spans="1:14" ht="15.75">
      <c r="A66" s="59" t="s">
        <v>153</v>
      </c>
      <c r="B66" s="15" t="s">
        <v>58</v>
      </c>
      <c r="C66" s="106">
        <v>3</v>
      </c>
      <c r="D66" s="106">
        <v>3</v>
      </c>
      <c r="E66" s="106">
        <v>2</v>
      </c>
      <c r="F66" s="106">
        <v>1</v>
      </c>
      <c r="G66" s="106">
        <v>-1</v>
      </c>
      <c r="H66" s="106">
        <v>-50</v>
      </c>
      <c r="I66" s="106">
        <v>-2</v>
      </c>
      <c r="J66" s="106">
        <v>-33.33</v>
      </c>
      <c r="K66" s="106">
        <v>-2</v>
      </c>
      <c r="L66" s="106">
        <v>-33.33</v>
      </c>
    </row>
    <row r="67" spans="1:14" ht="15.75">
      <c r="A67" s="21" t="s">
        <v>172</v>
      </c>
      <c r="B67" s="19" t="s">
        <v>59</v>
      </c>
      <c r="C67" s="106">
        <v>2</v>
      </c>
      <c r="D67" s="106">
        <v>2</v>
      </c>
      <c r="E67" s="106">
        <v>2</v>
      </c>
      <c r="F67" s="106">
        <v>3</v>
      </c>
      <c r="G67" s="106">
        <v>1</v>
      </c>
      <c r="H67" s="106">
        <v>50</v>
      </c>
      <c r="I67" s="106">
        <v>1</v>
      </c>
      <c r="J67" s="106">
        <v>50</v>
      </c>
      <c r="K67" s="106">
        <v>1</v>
      </c>
      <c r="L67" s="106">
        <v>50</v>
      </c>
    </row>
    <row r="68" spans="1:14" ht="31.5">
      <c r="A68" s="295">
        <v>2</v>
      </c>
      <c r="B68" s="239" t="s">
        <v>28</v>
      </c>
      <c r="C68" s="240">
        <f>SUM(C69,C74)</f>
        <v>11</v>
      </c>
      <c r="D68" s="240">
        <f t="shared" ref="D68:F68" si="26">SUM(D69,D74)</f>
        <v>11</v>
      </c>
      <c r="E68" s="240">
        <f t="shared" si="26"/>
        <v>11</v>
      </c>
      <c r="F68" s="240">
        <f t="shared" si="26"/>
        <v>10</v>
      </c>
      <c r="G68" s="240">
        <v>-1</v>
      </c>
      <c r="H68" s="241">
        <f>G68*100/E68</f>
        <v>-9.0909090909090917</v>
      </c>
      <c r="I68" s="240">
        <v>-1</v>
      </c>
      <c r="J68" s="241">
        <f>I68*100/D68</f>
        <v>-9.0909090909090917</v>
      </c>
      <c r="K68" s="320">
        <v>-1</v>
      </c>
      <c r="L68" s="241">
        <f>K68*100/C68</f>
        <v>-9.0909090909090917</v>
      </c>
    </row>
    <row r="69" spans="1:14" ht="15.75">
      <c r="A69" s="16" t="s">
        <v>161</v>
      </c>
      <c r="B69" s="17" t="s">
        <v>60</v>
      </c>
      <c r="C69" s="60">
        <f>SUM(C70:C73)</f>
        <v>9</v>
      </c>
      <c r="D69" s="60">
        <f t="shared" ref="D69:L69" si="27">SUM(D70:D73)</f>
        <v>9</v>
      </c>
      <c r="E69" s="60">
        <f t="shared" si="27"/>
        <v>9</v>
      </c>
      <c r="F69" s="60">
        <f t="shared" si="27"/>
        <v>8</v>
      </c>
      <c r="G69" s="60">
        <f t="shared" si="27"/>
        <v>-1</v>
      </c>
      <c r="H69" s="60">
        <f t="shared" si="27"/>
        <v>50</v>
      </c>
      <c r="I69" s="60">
        <f t="shared" si="27"/>
        <v>0</v>
      </c>
      <c r="J69" s="60">
        <f t="shared" si="27"/>
        <v>0</v>
      </c>
      <c r="K69" s="60">
        <f t="shared" si="27"/>
        <v>0</v>
      </c>
      <c r="L69" s="60">
        <f t="shared" si="27"/>
        <v>0</v>
      </c>
    </row>
    <row r="70" spans="1:14" s="86" customFormat="1" ht="33">
      <c r="A70" s="59"/>
      <c r="B70" s="85" t="s">
        <v>166</v>
      </c>
      <c r="C70" s="72">
        <v>2</v>
      </c>
      <c r="D70" s="72">
        <v>2</v>
      </c>
      <c r="E70" s="72">
        <v>2</v>
      </c>
      <c r="F70" s="72">
        <v>1</v>
      </c>
      <c r="G70" s="72">
        <v>-1</v>
      </c>
      <c r="H70" s="87">
        <v>50</v>
      </c>
      <c r="I70" s="72">
        <v>0</v>
      </c>
      <c r="J70" s="72">
        <v>0</v>
      </c>
      <c r="K70" s="72">
        <v>0</v>
      </c>
      <c r="L70" s="72">
        <v>0</v>
      </c>
      <c r="N70" s="86" t="s">
        <v>132</v>
      </c>
    </row>
    <row r="71" spans="1:14" s="86" customFormat="1" ht="16.5">
      <c r="A71" s="59"/>
      <c r="B71" s="85" t="s">
        <v>167</v>
      </c>
      <c r="C71" s="72">
        <v>2</v>
      </c>
      <c r="D71" s="72">
        <v>2</v>
      </c>
      <c r="E71" s="72">
        <v>2</v>
      </c>
      <c r="F71" s="72">
        <v>2</v>
      </c>
      <c r="G71" s="72">
        <v>0</v>
      </c>
      <c r="H71" s="72">
        <v>0</v>
      </c>
      <c r="I71" s="72">
        <v>0</v>
      </c>
      <c r="J71" s="72">
        <v>0</v>
      </c>
      <c r="K71" s="72">
        <v>0</v>
      </c>
      <c r="L71" s="72">
        <v>0</v>
      </c>
    </row>
    <row r="72" spans="1:14" s="86" customFormat="1" ht="16.5">
      <c r="A72" s="59"/>
      <c r="B72" s="85" t="s">
        <v>168</v>
      </c>
      <c r="C72" s="72">
        <v>2</v>
      </c>
      <c r="D72" s="72">
        <v>2</v>
      </c>
      <c r="E72" s="72">
        <v>2</v>
      </c>
      <c r="F72" s="72">
        <v>2</v>
      </c>
      <c r="G72" s="72">
        <v>0</v>
      </c>
      <c r="H72" s="72">
        <v>0</v>
      </c>
      <c r="I72" s="72">
        <v>0</v>
      </c>
      <c r="J72" s="72">
        <v>0</v>
      </c>
      <c r="K72" s="72">
        <v>0</v>
      </c>
      <c r="L72" s="72">
        <v>0</v>
      </c>
    </row>
    <row r="73" spans="1:14" s="86" customFormat="1" ht="16.5">
      <c r="A73" s="59"/>
      <c r="B73" s="85" t="s">
        <v>165</v>
      </c>
      <c r="C73" s="72">
        <v>3</v>
      </c>
      <c r="D73" s="72">
        <v>3</v>
      </c>
      <c r="E73" s="72">
        <v>3</v>
      </c>
      <c r="F73" s="72">
        <v>3</v>
      </c>
      <c r="G73" s="72">
        <v>0</v>
      </c>
      <c r="H73" s="72">
        <v>0</v>
      </c>
      <c r="I73" s="72">
        <v>0</v>
      </c>
      <c r="J73" s="72">
        <v>0</v>
      </c>
      <c r="K73" s="72">
        <v>0</v>
      </c>
      <c r="L73" s="72">
        <v>0</v>
      </c>
    </row>
    <row r="74" spans="1:14" ht="15.75">
      <c r="A74" s="12" t="s">
        <v>264</v>
      </c>
      <c r="B74" s="13" t="s">
        <v>61</v>
      </c>
      <c r="C74" s="106">
        <f>C75</f>
        <v>2</v>
      </c>
      <c r="D74" s="106">
        <f t="shared" ref="D74:L74" si="28">D75</f>
        <v>2</v>
      </c>
      <c r="E74" s="106">
        <f t="shared" si="28"/>
        <v>2</v>
      </c>
      <c r="F74" s="106">
        <f t="shared" si="28"/>
        <v>2</v>
      </c>
      <c r="G74" s="106">
        <f t="shared" si="28"/>
        <v>0</v>
      </c>
      <c r="H74" s="106">
        <f t="shared" si="28"/>
        <v>0</v>
      </c>
      <c r="I74" s="106">
        <f t="shared" si="28"/>
        <v>0</v>
      </c>
      <c r="J74" s="106">
        <f t="shared" si="28"/>
        <v>0</v>
      </c>
      <c r="K74" s="106">
        <f t="shared" si="28"/>
        <v>0</v>
      </c>
      <c r="L74" s="106">
        <f t="shared" si="28"/>
        <v>0</v>
      </c>
    </row>
    <row r="75" spans="1:14" s="73" customFormat="1" ht="31.5">
      <c r="A75" s="21"/>
      <c r="B75" s="19" t="s">
        <v>260</v>
      </c>
      <c r="C75" s="59">
        <v>2</v>
      </c>
      <c r="D75" s="59">
        <v>2</v>
      </c>
      <c r="E75" s="59">
        <v>2</v>
      </c>
      <c r="F75" s="59">
        <v>2</v>
      </c>
      <c r="G75" s="59">
        <v>0</v>
      </c>
      <c r="H75" s="59">
        <v>0</v>
      </c>
      <c r="I75" s="59">
        <v>0</v>
      </c>
      <c r="J75" s="59">
        <v>0</v>
      </c>
      <c r="K75" s="59">
        <v>0</v>
      </c>
      <c r="L75" s="59">
        <v>0</v>
      </c>
    </row>
    <row r="76" spans="1:14" ht="31.5">
      <c r="A76" s="295">
        <v>3</v>
      </c>
      <c r="B76" s="349" t="s">
        <v>38</v>
      </c>
      <c r="C76" s="69"/>
      <c r="D76" s="69"/>
      <c r="E76" s="69"/>
      <c r="F76" s="69"/>
      <c r="G76" s="69"/>
      <c r="H76" s="69"/>
      <c r="I76" s="69"/>
      <c r="J76" s="69"/>
      <c r="K76" s="69"/>
      <c r="L76" s="69"/>
    </row>
    <row r="77" spans="1:14" ht="21.75" customHeight="1">
      <c r="A77" s="348">
        <v>4</v>
      </c>
      <c r="B77" s="349" t="s">
        <v>39</v>
      </c>
      <c r="C77" s="69"/>
      <c r="D77" s="69"/>
      <c r="E77" s="69"/>
      <c r="F77" s="69"/>
      <c r="G77" s="69"/>
      <c r="H77" s="69"/>
      <c r="I77" s="69"/>
      <c r="J77" s="69"/>
      <c r="K77" s="69"/>
      <c r="L77" s="69"/>
    </row>
    <row r="78" spans="1:14" ht="15.75">
      <c r="A78" s="350">
        <v>5</v>
      </c>
      <c r="B78" s="238" t="s">
        <v>40</v>
      </c>
      <c r="C78" s="240">
        <f>SUM(C79,C81,C83,C85,C87,C89,C90,C91)</f>
        <v>16</v>
      </c>
      <c r="D78" s="240">
        <f t="shared" ref="D78:F78" si="29">SUM(D79,D81,D83,D85,D87,D89,D90,D91)</f>
        <v>15</v>
      </c>
      <c r="E78" s="240">
        <f t="shared" si="29"/>
        <v>11</v>
      </c>
      <c r="F78" s="240">
        <f t="shared" si="29"/>
        <v>9</v>
      </c>
      <c r="G78" s="251">
        <f>F78-E78</f>
        <v>-2</v>
      </c>
      <c r="H78" s="252">
        <f>G78*100/E78</f>
        <v>-18.181818181818183</v>
      </c>
      <c r="I78" s="251">
        <f>F78-D78</f>
        <v>-6</v>
      </c>
      <c r="J78" s="252">
        <f>H78*100/D78</f>
        <v>-121.21212121212122</v>
      </c>
      <c r="K78" s="251">
        <f>F78-C78</f>
        <v>-7</v>
      </c>
      <c r="L78" s="252">
        <f>K78*100/C78</f>
        <v>-43.75</v>
      </c>
    </row>
    <row r="79" spans="1:14" ht="15.75" hidden="1">
      <c r="A79" s="59">
        <v>5.0999999999999996</v>
      </c>
      <c r="B79" s="17" t="s">
        <v>42</v>
      </c>
      <c r="C79" s="106">
        <f>C80</f>
        <v>2</v>
      </c>
      <c r="D79" s="106">
        <f t="shared" ref="D79:L79" si="30">D80</f>
        <v>2</v>
      </c>
      <c r="E79" s="106">
        <f t="shared" si="30"/>
        <v>2</v>
      </c>
      <c r="F79" s="106">
        <f t="shared" si="30"/>
        <v>2</v>
      </c>
      <c r="G79" s="106">
        <f t="shared" si="30"/>
        <v>0</v>
      </c>
      <c r="H79" s="106">
        <f t="shared" si="30"/>
        <v>0</v>
      </c>
      <c r="I79" s="106">
        <f t="shared" si="30"/>
        <v>0</v>
      </c>
      <c r="J79" s="106">
        <f t="shared" si="30"/>
        <v>0</v>
      </c>
      <c r="K79" s="106">
        <f t="shared" si="30"/>
        <v>0</v>
      </c>
      <c r="L79" s="106">
        <f t="shared" si="30"/>
        <v>0</v>
      </c>
    </row>
    <row r="80" spans="1:14" s="73" customFormat="1" ht="15.75" hidden="1">
      <c r="A80" s="59"/>
      <c r="B80" s="15" t="s">
        <v>62</v>
      </c>
      <c r="C80" s="189">
        <v>2</v>
      </c>
      <c r="D80" s="189">
        <v>2</v>
      </c>
      <c r="E80" s="189">
        <v>2</v>
      </c>
      <c r="F80" s="189">
        <v>2</v>
      </c>
      <c r="G80" s="242">
        <v>0</v>
      </c>
      <c r="H80" s="243">
        <v>0</v>
      </c>
      <c r="I80" s="243">
        <v>0</v>
      </c>
      <c r="J80" s="243">
        <v>0</v>
      </c>
      <c r="K80" s="243">
        <v>0</v>
      </c>
      <c r="L80" s="243">
        <v>0</v>
      </c>
    </row>
    <row r="81" spans="1:12" ht="15.75" hidden="1">
      <c r="A81" s="59">
        <v>5.2</v>
      </c>
      <c r="B81" s="17" t="s">
        <v>43</v>
      </c>
      <c r="C81" s="106">
        <f>C82</f>
        <v>2</v>
      </c>
      <c r="D81" s="106">
        <f t="shared" ref="D81:L81" si="31">D82</f>
        <v>2</v>
      </c>
      <c r="E81" s="106">
        <f t="shared" si="31"/>
        <v>1</v>
      </c>
      <c r="F81" s="106">
        <f t="shared" si="31"/>
        <v>0</v>
      </c>
      <c r="G81" s="106" t="str">
        <f t="shared" si="31"/>
        <v>-1</v>
      </c>
      <c r="H81" s="106">
        <f t="shared" si="31"/>
        <v>-100</v>
      </c>
      <c r="I81" s="106" t="str">
        <f t="shared" si="31"/>
        <v>-2</v>
      </c>
      <c r="J81" s="106">
        <f t="shared" si="31"/>
        <v>-200</v>
      </c>
      <c r="K81" s="106" t="str">
        <f t="shared" si="31"/>
        <v>-2</v>
      </c>
      <c r="L81" s="106">
        <f t="shared" si="31"/>
        <v>-200</v>
      </c>
    </row>
    <row r="82" spans="1:12" s="73" customFormat="1" ht="15.75" hidden="1">
      <c r="A82" s="59"/>
      <c r="B82" s="15" t="s">
        <v>62</v>
      </c>
      <c r="C82" s="163">
        <v>2</v>
      </c>
      <c r="D82" s="163">
        <v>2</v>
      </c>
      <c r="E82" s="163">
        <v>1</v>
      </c>
      <c r="F82" s="163">
        <v>0</v>
      </c>
      <c r="G82" s="180" t="s">
        <v>226</v>
      </c>
      <c r="H82" s="266">
        <v>-100</v>
      </c>
      <c r="I82" s="180" t="s">
        <v>288</v>
      </c>
      <c r="J82" s="222">
        <v>-200</v>
      </c>
      <c r="K82" s="265" t="s">
        <v>288</v>
      </c>
      <c r="L82" s="222">
        <v>-200</v>
      </c>
    </row>
    <row r="83" spans="1:12" ht="15.75" hidden="1">
      <c r="A83" s="16">
        <v>5.3</v>
      </c>
      <c r="B83" s="17" t="s">
        <v>44</v>
      </c>
      <c r="C83" s="106">
        <f>C84</f>
        <v>2</v>
      </c>
      <c r="D83" s="106">
        <f t="shared" ref="D83:L83" si="32">D84</f>
        <v>2</v>
      </c>
      <c r="E83" s="106">
        <f t="shared" si="32"/>
        <v>1</v>
      </c>
      <c r="F83" s="106">
        <f t="shared" si="32"/>
        <v>1</v>
      </c>
      <c r="G83" s="106">
        <f t="shared" si="32"/>
        <v>0</v>
      </c>
      <c r="H83" s="106">
        <f t="shared" si="32"/>
        <v>0</v>
      </c>
      <c r="I83" s="106">
        <f t="shared" si="32"/>
        <v>-1</v>
      </c>
      <c r="J83" s="106">
        <f t="shared" si="32"/>
        <v>-50</v>
      </c>
      <c r="K83" s="106">
        <f t="shared" si="32"/>
        <v>-1</v>
      </c>
      <c r="L83" s="106">
        <f t="shared" si="32"/>
        <v>-50</v>
      </c>
    </row>
    <row r="84" spans="1:12" s="73" customFormat="1" ht="15.75" hidden="1">
      <c r="A84" s="59"/>
      <c r="B84" s="15" t="s">
        <v>62</v>
      </c>
      <c r="C84" s="135">
        <v>2</v>
      </c>
      <c r="D84" s="135">
        <v>2</v>
      </c>
      <c r="E84" s="135">
        <v>1</v>
      </c>
      <c r="F84" s="135">
        <v>1</v>
      </c>
      <c r="G84" s="135">
        <v>0</v>
      </c>
      <c r="H84" s="135">
        <v>0</v>
      </c>
      <c r="I84" s="135">
        <v>-1</v>
      </c>
      <c r="J84" s="135">
        <v>-50</v>
      </c>
      <c r="K84" s="135">
        <v>-1</v>
      </c>
      <c r="L84" s="135">
        <v>-50</v>
      </c>
    </row>
    <row r="85" spans="1:12" ht="15.75" hidden="1">
      <c r="A85" s="16">
        <v>5.4</v>
      </c>
      <c r="B85" s="17" t="s">
        <v>47</v>
      </c>
      <c r="C85" s="106">
        <f>C86</f>
        <v>2</v>
      </c>
      <c r="D85" s="106">
        <f t="shared" ref="D85:L85" si="33">D86</f>
        <v>1</v>
      </c>
      <c r="E85" s="106">
        <f t="shared" si="33"/>
        <v>1</v>
      </c>
      <c r="F85" s="106">
        <f t="shared" si="33"/>
        <v>1</v>
      </c>
      <c r="G85" s="106">
        <f t="shared" si="33"/>
        <v>0</v>
      </c>
      <c r="H85" s="106">
        <f t="shared" si="33"/>
        <v>0</v>
      </c>
      <c r="I85" s="106">
        <f t="shared" si="33"/>
        <v>0</v>
      </c>
      <c r="J85" s="106">
        <f t="shared" si="33"/>
        <v>0</v>
      </c>
      <c r="K85" s="106">
        <f t="shared" si="33"/>
        <v>-1</v>
      </c>
      <c r="L85" s="106">
        <f t="shared" si="33"/>
        <v>-50</v>
      </c>
    </row>
    <row r="86" spans="1:12" s="73" customFormat="1" ht="15.75" hidden="1">
      <c r="A86" s="59"/>
      <c r="B86" s="15" t="s">
        <v>62</v>
      </c>
      <c r="C86" s="50">
        <v>2</v>
      </c>
      <c r="D86" s="50">
        <v>1</v>
      </c>
      <c r="E86" s="50">
        <v>1</v>
      </c>
      <c r="F86" s="50">
        <v>1</v>
      </c>
      <c r="G86" s="230">
        <v>0</v>
      </c>
      <c r="H86" s="230">
        <v>0</v>
      </c>
      <c r="I86" s="230">
        <v>0</v>
      </c>
      <c r="J86" s="244">
        <v>0</v>
      </c>
      <c r="K86" s="230">
        <f t="shared" ref="K86" si="34">F86-C86</f>
        <v>-1</v>
      </c>
      <c r="L86" s="245">
        <v>-50</v>
      </c>
    </row>
    <row r="87" spans="1:12" ht="15.75" hidden="1">
      <c r="A87" s="16">
        <v>5.5</v>
      </c>
      <c r="B87" s="17" t="s">
        <v>49</v>
      </c>
      <c r="C87" s="106">
        <f>C88</f>
        <v>2</v>
      </c>
      <c r="D87" s="106">
        <f t="shared" ref="D87:L87" si="35">D88</f>
        <v>2</v>
      </c>
      <c r="E87" s="106">
        <f t="shared" si="35"/>
        <v>2</v>
      </c>
      <c r="F87" s="106">
        <f t="shared" si="35"/>
        <v>1</v>
      </c>
      <c r="G87" s="106">
        <f t="shared" si="35"/>
        <v>-1</v>
      </c>
      <c r="H87" s="106">
        <f t="shared" si="35"/>
        <v>-50</v>
      </c>
      <c r="I87" s="106">
        <f t="shared" si="35"/>
        <v>-1</v>
      </c>
      <c r="J87" s="106">
        <f t="shared" si="35"/>
        <v>-50</v>
      </c>
      <c r="K87" s="106">
        <f t="shared" si="35"/>
        <v>-1</v>
      </c>
      <c r="L87" s="106">
        <f t="shared" si="35"/>
        <v>-50</v>
      </c>
    </row>
    <row r="88" spans="1:12" s="73" customFormat="1" ht="15.75" hidden="1">
      <c r="A88" s="59"/>
      <c r="B88" s="15" t="s">
        <v>62</v>
      </c>
      <c r="C88" s="123">
        <v>2</v>
      </c>
      <c r="D88" s="123">
        <v>2</v>
      </c>
      <c r="E88" s="123">
        <v>2</v>
      </c>
      <c r="F88" s="123">
        <v>1</v>
      </c>
      <c r="G88" s="246">
        <v>-1</v>
      </c>
      <c r="H88" s="246">
        <v>-50</v>
      </c>
      <c r="I88" s="247">
        <v>-1</v>
      </c>
      <c r="J88" s="248">
        <v>-50</v>
      </c>
      <c r="K88" s="247">
        <v>-1</v>
      </c>
      <c r="L88" s="248">
        <v>-50</v>
      </c>
    </row>
    <row r="89" spans="1:12" ht="15.75" hidden="1">
      <c r="A89" s="16">
        <v>5.6</v>
      </c>
      <c r="B89" s="17" t="s">
        <v>52</v>
      </c>
      <c r="C89" s="106">
        <f>C90</f>
        <v>2</v>
      </c>
      <c r="D89" s="106">
        <f t="shared" ref="D89:L89" si="36">D90</f>
        <v>2</v>
      </c>
      <c r="E89" s="106">
        <f t="shared" si="36"/>
        <v>1</v>
      </c>
      <c r="F89" s="106">
        <f t="shared" si="36"/>
        <v>1</v>
      </c>
      <c r="G89" s="106">
        <f t="shared" si="36"/>
        <v>0</v>
      </c>
      <c r="H89" s="106">
        <f t="shared" si="36"/>
        <v>0</v>
      </c>
      <c r="I89" s="106">
        <f t="shared" si="36"/>
        <v>-1</v>
      </c>
      <c r="J89" s="106">
        <f t="shared" si="36"/>
        <v>-50</v>
      </c>
      <c r="K89" s="106">
        <f t="shared" si="36"/>
        <v>-1</v>
      </c>
      <c r="L89" s="106">
        <f t="shared" si="36"/>
        <v>-50</v>
      </c>
    </row>
    <row r="90" spans="1:12" s="73" customFormat="1" ht="15.75" hidden="1">
      <c r="A90" s="59"/>
      <c r="B90" s="15" t="s">
        <v>62</v>
      </c>
      <c r="C90" s="249">
        <v>2</v>
      </c>
      <c r="D90" s="249">
        <v>2</v>
      </c>
      <c r="E90" s="249">
        <v>1</v>
      </c>
      <c r="F90" s="249">
        <v>1</v>
      </c>
      <c r="G90" s="135">
        <v>0</v>
      </c>
      <c r="H90" s="135">
        <v>0</v>
      </c>
      <c r="I90" s="135">
        <v>-1</v>
      </c>
      <c r="J90" s="135">
        <v>-50</v>
      </c>
      <c r="K90" s="135">
        <v>-1</v>
      </c>
      <c r="L90" s="135">
        <v>-50</v>
      </c>
    </row>
    <row r="91" spans="1:12" ht="15.75" hidden="1">
      <c r="A91" s="16">
        <v>5.7</v>
      </c>
      <c r="B91" s="17" t="s">
        <v>53</v>
      </c>
      <c r="C91" s="106">
        <f>C92</f>
        <v>2</v>
      </c>
      <c r="D91" s="106">
        <f t="shared" ref="D91:L91" si="37">D92</f>
        <v>2</v>
      </c>
      <c r="E91" s="106">
        <f t="shared" si="37"/>
        <v>2</v>
      </c>
      <c r="F91" s="106">
        <f t="shared" si="37"/>
        <v>2</v>
      </c>
      <c r="G91" s="106">
        <f t="shared" si="37"/>
        <v>0</v>
      </c>
      <c r="H91" s="106">
        <f t="shared" si="37"/>
        <v>0</v>
      </c>
      <c r="I91" s="106">
        <f t="shared" si="37"/>
        <v>0</v>
      </c>
      <c r="J91" s="106">
        <f t="shared" si="37"/>
        <v>0</v>
      </c>
      <c r="K91" s="106">
        <f t="shared" si="37"/>
        <v>0</v>
      </c>
      <c r="L91" s="106">
        <f t="shared" si="37"/>
        <v>0</v>
      </c>
    </row>
    <row r="92" spans="1:12" s="73" customFormat="1" ht="15.75" hidden="1">
      <c r="A92" s="59"/>
      <c r="B92" s="15" t="s">
        <v>62</v>
      </c>
      <c r="C92" s="250">
        <v>2</v>
      </c>
      <c r="D92" s="250">
        <v>2</v>
      </c>
      <c r="E92" s="250">
        <v>2</v>
      </c>
      <c r="F92" s="250">
        <v>2</v>
      </c>
      <c r="G92" s="250">
        <v>0</v>
      </c>
      <c r="H92" s="250">
        <v>0</v>
      </c>
      <c r="I92" s="250">
        <v>0</v>
      </c>
      <c r="J92" s="250">
        <v>0</v>
      </c>
      <c r="K92" s="250">
        <v>0</v>
      </c>
      <c r="L92" s="250">
        <v>0</v>
      </c>
    </row>
    <row r="93" spans="1:12" s="236" customFormat="1" ht="15.75">
      <c r="A93" s="346" t="s">
        <v>63</v>
      </c>
      <c r="B93" s="347" t="s">
        <v>64</v>
      </c>
      <c r="C93" s="359">
        <f>C95</f>
        <v>64</v>
      </c>
      <c r="D93" s="359">
        <f t="shared" ref="D93:L93" si="38">D95</f>
        <v>65</v>
      </c>
      <c r="E93" s="359">
        <f t="shared" si="38"/>
        <v>50</v>
      </c>
      <c r="F93" s="359">
        <f t="shared" si="38"/>
        <v>51</v>
      </c>
      <c r="G93" s="359">
        <f t="shared" si="38"/>
        <v>1</v>
      </c>
      <c r="H93" s="360">
        <f t="shared" si="38"/>
        <v>2</v>
      </c>
      <c r="I93" s="359">
        <f t="shared" si="38"/>
        <v>-14</v>
      </c>
      <c r="J93" s="360">
        <f t="shared" si="38"/>
        <v>-21.53846153846154</v>
      </c>
      <c r="K93" s="359">
        <f t="shared" si="38"/>
        <v>-13</v>
      </c>
      <c r="L93" s="360">
        <f t="shared" si="38"/>
        <v>-20.3125</v>
      </c>
    </row>
    <row r="94" spans="1:12" ht="15.75">
      <c r="A94" s="348">
        <v>1</v>
      </c>
      <c r="B94" s="349" t="s">
        <v>27</v>
      </c>
      <c r="C94" s="69"/>
      <c r="D94" s="69"/>
      <c r="E94" s="69"/>
      <c r="F94" s="69"/>
      <c r="G94" s="69"/>
      <c r="H94" s="69"/>
      <c r="I94" s="69"/>
      <c r="J94" s="69"/>
      <c r="K94" s="69"/>
      <c r="L94" s="69"/>
    </row>
    <row r="95" spans="1:12" ht="31.5">
      <c r="A95" s="295">
        <v>2</v>
      </c>
      <c r="B95" s="349" t="s">
        <v>28</v>
      </c>
      <c r="C95" s="106">
        <f>SUM(C96:C103)</f>
        <v>64</v>
      </c>
      <c r="D95" s="106">
        <f t="shared" ref="D95:F95" si="39">SUM(D96:D103)</f>
        <v>65</v>
      </c>
      <c r="E95" s="106">
        <f t="shared" si="39"/>
        <v>50</v>
      </c>
      <c r="F95" s="106">
        <f t="shared" si="39"/>
        <v>51</v>
      </c>
      <c r="G95" s="106">
        <f>F95-E95</f>
        <v>1</v>
      </c>
      <c r="H95" s="318">
        <f>G95*100/E95</f>
        <v>2</v>
      </c>
      <c r="I95" s="106">
        <f>F95-D95</f>
        <v>-14</v>
      </c>
      <c r="J95" s="318">
        <f>I95*100/D95</f>
        <v>-21.53846153846154</v>
      </c>
      <c r="K95" s="106">
        <f>F95-C95</f>
        <v>-13</v>
      </c>
      <c r="L95" s="318">
        <f>K95*100/C95</f>
        <v>-20.3125</v>
      </c>
    </row>
    <row r="96" spans="1:12" s="73" customFormat="1" ht="15.75">
      <c r="A96" s="293">
        <v>2.1</v>
      </c>
      <c r="B96" s="294" t="s">
        <v>65</v>
      </c>
      <c r="C96" s="178">
        <v>17</v>
      </c>
      <c r="D96" s="178">
        <v>17</v>
      </c>
      <c r="E96" s="178">
        <v>18</v>
      </c>
      <c r="F96" s="178">
        <v>20</v>
      </c>
      <c r="G96" s="135">
        <v>2</v>
      </c>
      <c r="H96" s="318">
        <f>G96*100/E96</f>
        <v>11.111111111111111</v>
      </c>
      <c r="I96" s="135">
        <v>3</v>
      </c>
      <c r="J96" s="318">
        <f>I96*100/D96</f>
        <v>17.647058823529413</v>
      </c>
      <c r="K96" s="135">
        <v>3</v>
      </c>
      <c r="L96" s="318">
        <f>K96*100/C96</f>
        <v>17.647058823529413</v>
      </c>
    </row>
    <row r="97" spans="1:12" s="342" customFormat="1" ht="15.75">
      <c r="A97" s="123">
        <v>2.2000000000000002</v>
      </c>
      <c r="B97" s="339" t="s">
        <v>66</v>
      </c>
      <c r="C97" s="178">
        <v>34</v>
      </c>
      <c r="D97" s="178">
        <v>35</v>
      </c>
      <c r="E97" s="178">
        <v>25</v>
      </c>
      <c r="F97" s="178">
        <v>24</v>
      </c>
      <c r="G97" s="340">
        <f>F97-E97</f>
        <v>-1</v>
      </c>
      <c r="H97" s="341">
        <f t="shared" ref="H97:H103" si="40">G97*100/E97</f>
        <v>-4</v>
      </c>
      <c r="I97" s="340">
        <f>F97-D97</f>
        <v>-11</v>
      </c>
      <c r="J97" s="341">
        <f t="shared" ref="J97:J103" si="41">I97*100/D97</f>
        <v>-31.428571428571427</v>
      </c>
      <c r="K97" s="340">
        <f>F97-C97</f>
        <v>-10</v>
      </c>
      <c r="L97" s="341">
        <f t="shared" ref="L97:L103" si="42">K97*100/C97</f>
        <v>-29.411764705882351</v>
      </c>
    </row>
    <row r="98" spans="1:12" s="73" customFormat="1" ht="15.75">
      <c r="A98" s="293">
        <v>2.2999999999999998</v>
      </c>
      <c r="B98" s="294" t="s">
        <v>67</v>
      </c>
      <c r="C98" s="178">
        <v>1</v>
      </c>
      <c r="D98" s="178">
        <v>1</v>
      </c>
      <c r="E98" s="178">
        <v>1</v>
      </c>
      <c r="F98" s="178">
        <v>1</v>
      </c>
      <c r="G98" s="135">
        <v>0</v>
      </c>
      <c r="H98" s="318">
        <f t="shared" si="40"/>
        <v>0</v>
      </c>
      <c r="I98" s="135">
        <v>0</v>
      </c>
      <c r="J98" s="318">
        <f t="shared" si="41"/>
        <v>0</v>
      </c>
      <c r="K98" s="135">
        <v>0</v>
      </c>
      <c r="L98" s="318">
        <f t="shared" si="42"/>
        <v>0</v>
      </c>
    </row>
    <row r="99" spans="1:12" s="73" customFormat="1" ht="15.75">
      <c r="A99" s="293">
        <v>2.4</v>
      </c>
      <c r="B99" s="294" t="s">
        <v>68</v>
      </c>
      <c r="C99" s="319">
        <v>1</v>
      </c>
      <c r="D99" s="319">
        <v>1</v>
      </c>
      <c r="E99" s="319">
        <v>1</v>
      </c>
      <c r="F99" s="319">
        <v>1</v>
      </c>
      <c r="G99" s="135">
        <v>0</v>
      </c>
      <c r="H99" s="318">
        <f t="shared" si="40"/>
        <v>0</v>
      </c>
      <c r="I99" s="135">
        <v>0</v>
      </c>
      <c r="J99" s="318">
        <f t="shared" si="41"/>
        <v>0</v>
      </c>
      <c r="K99" s="135">
        <v>0</v>
      </c>
      <c r="L99" s="318">
        <f t="shared" si="42"/>
        <v>0</v>
      </c>
    </row>
    <row r="100" spans="1:12" s="73" customFormat="1" ht="15.75">
      <c r="A100" s="293">
        <v>2.5</v>
      </c>
      <c r="B100" s="294" t="s">
        <v>69</v>
      </c>
      <c r="C100" s="178">
        <v>1</v>
      </c>
      <c r="D100" s="178">
        <v>1</v>
      </c>
      <c r="E100" s="178">
        <v>1</v>
      </c>
      <c r="F100" s="178">
        <v>1</v>
      </c>
      <c r="G100" s="135">
        <v>0</v>
      </c>
      <c r="H100" s="318">
        <f t="shared" si="40"/>
        <v>0</v>
      </c>
      <c r="I100" s="135">
        <v>0</v>
      </c>
      <c r="J100" s="318">
        <f t="shared" si="41"/>
        <v>0</v>
      </c>
      <c r="K100" s="135">
        <v>0</v>
      </c>
      <c r="L100" s="318">
        <f t="shared" si="42"/>
        <v>0</v>
      </c>
    </row>
    <row r="101" spans="1:12" s="73" customFormat="1" ht="15.75">
      <c r="A101" s="293">
        <v>2.6</v>
      </c>
      <c r="B101" s="294" t="s">
        <v>70</v>
      </c>
      <c r="C101" s="319">
        <v>1</v>
      </c>
      <c r="D101" s="319">
        <v>1</v>
      </c>
      <c r="E101" s="319">
        <v>0</v>
      </c>
      <c r="F101" s="319">
        <v>1</v>
      </c>
      <c r="G101" s="135">
        <v>1</v>
      </c>
      <c r="H101" s="318">
        <v>100</v>
      </c>
      <c r="I101" s="135">
        <v>0</v>
      </c>
      <c r="J101" s="318">
        <f t="shared" si="41"/>
        <v>0</v>
      </c>
      <c r="K101" s="135">
        <v>0</v>
      </c>
      <c r="L101" s="318">
        <f t="shared" si="42"/>
        <v>0</v>
      </c>
    </row>
    <row r="102" spans="1:12" s="73" customFormat="1" ht="15.75">
      <c r="A102" s="293">
        <v>2.7</v>
      </c>
      <c r="B102" s="294" t="s">
        <v>71</v>
      </c>
      <c r="C102" s="178">
        <v>2</v>
      </c>
      <c r="D102" s="178">
        <v>2</v>
      </c>
      <c r="E102" s="178">
        <v>1</v>
      </c>
      <c r="F102" s="178">
        <v>0</v>
      </c>
      <c r="G102" s="135">
        <v>-1</v>
      </c>
      <c r="H102" s="318">
        <f t="shared" si="40"/>
        <v>-100</v>
      </c>
      <c r="I102" s="135">
        <v>-2</v>
      </c>
      <c r="J102" s="318">
        <f t="shared" si="41"/>
        <v>-100</v>
      </c>
      <c r="K102" s="135">
        <v>-2</v>
      </c>
      <c r="L102" s="318">
        <f t="shared" si="42"/>
        <v>-100</v>
      </c>
    </row>
    <row r="103" spans="1:12" s="73" customFormat="1" ht="15.75">
      <c r="A103" s="293">
        <v>2.8</v>
      </c>
      <c r="B103" s="294" t="s">
        <v>72</v>
      </c>
      <c r="C103" s="178">
        <v>7</v>
      </c>
      <c r="D103" s="178">
        <v>7</v>
      </c>
      <c r="E103" s="178">
        <v>3</v>
      </c>
      <c r="F103" s="178">
        <v>3</v>
      </c>
      <c r="G103" s="135">
        <v>0</v>
      </c>
      <c r="H103" s="318">
        <f t="shared" si="40"/>
        <v>0</v>
      </c>
      <c r="I103" s="135">
        <v>-4</v>
      </c>
      <c r="J103" s="318">
        <f t="shared" si="41"/>
        <v>-57.142857142857146</v>
      </c>
      <c r="K103" s="135">
        <v>-4</v>
      </c>
      <c r="L103" s="318">
        <f t="shared" si="42"/>
        <v>-57.142857142857146</v>
      </c>
    </row>
    <row r="104" spans="1:12" ht="31.5">
      <c r="A104" s="295">
        <v>3</v>
      </c>
      <c r="B104" s="349" t="s">
        <v>38</v>
      </c>
      <c r="C104" s="69"/>
      <c r="D104" s="69"/>
      <c r="E104" s="69"/>
      <c r="F104" s="69"/>
      <c r="G104" s="69"/>
      <c r="H104" s="69"/>
      <c r="I104" s="69"/>
      <c r="J104" s="69"/>
      <c r="K104" s="69"/>
      <c r="L104" s="69"/>
    </row>
    <row r="105" spans="1:12" ht="15.75">
      <c r="A105" s="348">
        <v>4</v>
      </c>
      <c r="B105" s="349" t="s">
        <v>39</v>
      </c>
      <c r="C105" s="69"/>
      <c r="D105" s="69"/>
      <c r="E105" s="69"/>
      <c r="F105" s="69"/>
      <c r="G105" s="69"/>
      <c r="H105" s="69"/>
      <c r="I105" s="69"/>
      <c r="J105" s="69"/>
      <c r="K105" s="69"/>
      <c r="L105" s="69"/>
    </row>
    <row r="106" spans="1:12" ht="15.75">
      <c r="A106" s="348">
        <v>5</v>
      </c>
      <c r="B106" s="349" t="s">
        <v>40</v>
      </c>
      <c r="C106" s="69"/>
      <c r="D106" s="69"/>
      <c r="E106" s="69"/>
      <c r="F106" s="69"/>
      <c r="G106" s="69"/>
      <c r="H106" s="69"/>
      <c r="I106" s="69"/>
      <c r="J106" s="69"/>
      <c r="K106" s="69"/>
      <c r="L106" s="69"/>
    </row>
    <row r="107" spans="1:12" ht="31.5">
      <c r="A107" s="348">
        <v>6</v>
      </c>
      <c r="B107" s="349" t="s">
        <v>56</v>
      </c>
      <c r="C107" s="69"/>
      <c r="D107" s="69"/>
      <c r="E107" s="69"/>
      <c r="F107" s="69"/>
      <c r="G107" s="69"/>
      <c r="H107" s="69"/>
      <c r="I107" s="69"/>
      <c r="J107" s="69"/>
      <c r="K107" s="69"/>
      <c r="L107" s="69"/>
    </row>
    <row r="108" spans="1:12" s="236" customFormat="1" ht="15.75">
      <c r="A108" s="346" t="s">
        <v>73</v>
      </c>
      <c r="B108" s="347" t="s">
        <v>74</v>
      </c>
      <c r="C108" s="362">
        <f>C110</f>
        <v>3</v>
      </c>
      <c r="D108" s="362">
        <f t="shared" ref="D108:L108" si="43">D110</f>
        <v>3</v>
      </c>
      <c r="E108" s="362">
        <f t="shared" si="43"/>
        <v>2</v>
      </c>
      <c r="F108" s="362">
        <f t="shared" si="43"/>
        <v>0</v>
      </c>
      <c r="G108" s="362">
        <f t="shared" si="43"/>
        <v>-2</v>
      </c>
      <c r="H108" s="362">
        <f t="shared" si="43"/>
        <v>-100</v>
      </c>
      <c r="I108" s="362">
        <f t="shared" si="43"/>
        <v>-3</v>
      </c>
      <c r="J108" s="362">
        <f t="shared" si="43"/>
        <v>-100</v>
      </c>
      <c r="K108" s="362">
        <f t="shared" si="43"/>
        <v>-3</v>
      </c>
      <c r="L108" s="362">
        <f t="shared" si="43"/>
        <v>-100</v>
      </c>
    </row>
    <row r="109" spans="1:12" ht="15.75">
      <c r="A109" s="348">
        <v>1</v>
      </c>
      <c r="B109" s="349" t="s">
        <v>27</v>
      </c>
      <c r="C109" s="69"/>
      <c r="D109" s="69"/>
      <c r="E109" s="69"/>
      <c r="F109" s="69"/>
      <c r="G109" s="69"/>
      <c r="H109" s="69"/>
      <c r="I109" s="69"/>
      <c r="J109" s="69"/>
      <c r="K109" s="69"/>
      <c r="L109" s="69"/>
    </row>
    <row r="110" spans="1:12" ht="31.5">
      <c r="A110" s="295">
        <v>2</v>
      </c>
      <c r="B110" s="349" t="s">
        <v>28</v>
      </c>
      <c r="C110" s="88">
        <f>C111</f>
        <v>3</v>
      </c>
      <c r="D110" s="88">
        <f t="shared" ref="D110:F110" si="44">D111</f>
        <v>3</v>
      </c>
      <c r="E110" s="88">
        <f t="shared" si="44"/>
        <v>2</v>
      </c>
      <c r="F110" s="88">
        <f t="shared" si="44"/>
        <v>0</v>
      </c>
      <c r="G110" s="88">
        <f>F110-E110</f>
        <v>-2</v>
      </c>
      <c r="H110" s="303">
        <f>G110*100/E110</f>
        <v>-100</v>
      </c>
      <c r="I110" s="88">
        <f>F110-D110</f>
        <v>-3</v>
      </c>
      <c r="J110" s="303">
        <f>I110*100/D110</f>
        <v>-100</v>
      </c>
      <c r="K110" s="88">
        <f>F110-C110</f>
        <v>-3</v>
      </c>
      <c r="L110" s="303">
        <f>K110*100/C110</f>
        <v>-100</v>
      </c>
    </row>
    <row r="111" spans="1:12" ht="15.75">
      <c r="A111" s="16" t="s">
        <v>161</v>
      </c>
      <c r="B111" s="13" t="s">
        <v>163</v>
      </c>
      <c r="C111" s="88">
        <f>SUM(C112:C114)</f>
        <v>3</v>
      </c>
      <c r="D111" s="88">
        <f t="shared" ref="D111:F111" si="45">SUM(D112:D114)</f>
        <v>3</v>
      </c>
      <c r="E111" s="88">
        <f t="shared" si="45"/>
        <v>2</v>
      </c>
      <c r="F111" s="88">
        <f t="shared" si="45"/>
        <v>0</v>
      </c>
      <c r="G111" s="200">
        <v>0</v>
      </c>
      <c r="H111" s="200">
        <v>-200</v>
      </c>
      <c r="I111" s="70">
        <f>SUM(I112:I115)</f>
        <v>-3</v>
      </c>
      <c r="J111" s="70">
        <f t="shared" ref="J111:L111" si="46">SUM(J112:J115)</f>
        <v>-300</v>
      </c>
      <c r="K111" s="70">
        <f t="shared" si="46"/>
        <v>-3</v>
      </c>
      <c r="L111" s="70">
        <f t="shared" si="46"/>
        <v>-300</v>
      </c>
    </row>
    <row r="112" spans="1:12" s="71" customFormat="1" ht="24">
      <c r="A112" s="59"/>
      <c r="B112" s="58" t="s">
        <v>158</v>
      </c>
      <c r="C112" s="64">
        <v>2</v>
      </c>
      <c r="D112" s="64">
        <v>2</v>
      </c>
      <c r="E112" s="65">
        <v>0</v>
      </c>
      <c r="F112" s="65">
        <v>0</v>
      </c>
      <c r="G112" s="66">
        <v>0</v>
      </c>
      <c r="H112" s="65">
        <v>0</v>
      </c>
      <c r="I112" s="65">
        <v>-2</v>
      </c>
      <c r="J112" s="65">
        <v>-200</v>
      </c>
      <c r="K112" s="66">
        <v>-2</v>
      </c>
      <c r="L112" s="65">
        <v>-200</v>
      </c>
    </row>
    <row r="113" spans="1:12" s="71" customFormat="1" ht="24">
      <c r="A113" s="59"/>
      <c r="B113" s="58" t="s">
        <v>159</v>
      </c>
      <c r="C113" s="65">
        <v>1</v>
      </c>
      <c r="D113" s="64">
        <v>1</v>
      </c>
      <c r="E113" s="65">
        <v>0</v>
      </c>
      <c r="F113" s="65">
        <v>0</v>
      </c>
      <c r="G113" s="66">
        <v>0</v>
      </c>
      <c r="H113" s="65">
        <v>0</v>
      </c>
      <c r="I113" s="66">
        <v>-1</v>
      </c>
      <c r="J113" s="65">
        <v>-100</v>
      </c>
      <c r="K113" s="66">
        <v>-1</v>
      </c>
      <c r="L113" s="65">
        <v>-100</v>
      </c>
    </row>
    <row r="114" spans="1:12" s="71" customFormat="1" ht="60">
      <c r="A114" s="59"/>
      <c r="B114" s="58" t="s">
        <v>160</v>
      </c>
      <c r="C114" s="65">
        <v>0</v>
      </c>
      <c r="D114" s="65">
        <v>0</v>
      </c>
      <c r="E114" s="64">
        <v>2</v>
      </c>
      <c r="F114" s="64">
        <v>0</v>
      </c>
      <c r="G114" s="67">
        <v>-2</v>
      </c>
      <c r="H114" s="64">
        <v>-200</v>
      </c>
      <c r="I114" s="66">
        <v>0</v>
      </c>
      <c r="J114" s="66">
        <v>0</v>
      </c>
      <c r="K114" s="66">
        <v>0</v>
      </c>
      <c r="L114" s="65">
        <v>0</v>
      </c>
    </row>
    <row r="115" spans="1:12" ht="31.5">
      <c r="A115" s="295">
        <v>3</v>
      </c>
      <c r="B115" s="349" t="s">
        <v>38</v>
      </c>
      <c r="C115" s="69"/>
      <c r="D115" s="69"/>
      <c r="E115" s="69"/>
      <c r="F115" s="69"/>
      <c r="G115" s="69"/>
      <c r="H115" s="69"/>
      <c r="I115" s="69"/>
      <c r="J115" s="69"/>
      <c r="K115" s="69"/>
      <c r="L115" s="69"/>
    </row>
    <row r="116" spans="1:12" ht="15.75">
      <c r="A116" s="348">
        <v>4</v>
      </c>
      <c r="B116" s="349" t="s">
        <v>39</v>
      </c>
      <c r="C116" s="69"/>
      <c r="D116" s="69"/>
      <c r="E116" s="69"/>
      <c r="F116" s="69"/>
      <c r="G116" s="69"/>
      <c r="H116" s="69"/>
      <c r="I116" s="69"/>
      <c r="J116" s="69"/>
      <c r="K116" s="69"/>
      <c r="L116" s="69"/>
    </row>
    <row r="117" spans="1:12" ht="15.75">
      <c r="A117" s="348">
        <v>5</v>
      </c>
      <c r="B117" s="349" t="s">
        <v>40</v>
      </c>
      <c r="C117" s="69"/>
      <c r="D117" s="69"/>
      <c r="E117" s="69"/>
      <c r="F117" s="69"/>
      <c r="G117" s="69"/>
      <c r="H117" s="69"/>
      <c r="I117" s="69"/>
      <c r="J117" s="69"/>
      <c r="K117" s="69"/>
      <c r="L117" s="69"/>
    </row>
    <row r="118" spans="1:12" ht="31.5">
      <c r="A118" s="295">
        <v>6</v>
      </c>
      <c r="B118" s="349" t="s">
        <v>56</v>
      </c>
      <c r="C118" s="69"/>
      <c r="D118" s="69"/>
      <c r="E118" s="69"/>
      <c r="F118" s="69"/>
      <c r="G118" s="69"/>
      <c r="H118" s="69"/>
      <c r="I118" s="69"/>
      <c r="J118" s="69"/>
      <c r="K118" s="69"/>
      <c r="L118" s="69"/>
    </row>
    <row r="119" spans="1:12" s="236" customFormat="1" ht="31.5">
      <c r="A119" s="346" t="s">
        <v>75</v>
      </c>
      <c r="B119" s="347" t="s">
        <v>76</v>
      </c>
      <c r="C119" s="359">
        <f>SUM(C120,C121,C135,C136,C137,C138,C139)</f>
        <v>43</v>
      </c>
      <c r="D119" s="359">
        <f t="shared" ref="D119:F119" si="47">SUM(D120,D121,D135,D136,D137,D138,D139)</f>
        <v>43</v>
      </c>
      <c r="E119" s="359">
        <f t="shared" si="47"/>
        <v>37</v>
      </c>
      <c r="F119" s="359">
        <f t="shared" si="47"/>
        <v>31</v>
      </c>
      <c r="G119" s="359">
        <f>F119-E119</f>
        <v>-6</v>
      </c>
      <c r="H119" s="360">
        <f>G119*100/E119</f>
        <v>-16.216216216216218</v>
      </c>
      <c r="I119" s="359">
        <f t="shared" ref="I119:L119" si="48">I122</f>
        <v>-3</v>
      </c>
      <c r="J119" s="360">
        <f t="shared" si="48"/>
        <v>-23.076923076923077</v>
      </c>
      <c r="K119" s="359">
        <f t="shared" si="48"/>
        <v>-3</v>
      </c>
      <c r="L119" s="360">
        <f t="shared" si="48"/>
        <v>-23.076923076923077</v>
      </c>
    </row>
    <row r="120" spans="1:12" ht="15.75">
      <c r="A120" s="12">
        <v>1</v>
      </c>
      <c r="B120" s="13" t="s">
        <v>27</v>
      </c>
      <c r="C120" s="69"/>
      <c r="D120" s="69"/>
      <c r="E120" s="69"/>
      <c r="F120" s="69"/>
      <c r="G120" s="69"/>
      <c r="H120" s="69"/>
      <c r="I120" s="69"/>
      <c r="J120" s="69"/>
      <c r="K120" s="69"/>
      <c r="L120" s="69"/>
    </row>
    <row r="121" spans="1:12" ht="31.5">
      <c r="A121" s="16">
        <v>2</v>
      </c>
      <c r="B121" s="13" t="s">
        <v>28</v>
      </c>
      <c r="C121" s="106">
        <f>C122</f>
        <v>13</v>
      </c>
      <c r="D121" s="106">
        <f t="shared" ref="D121:L121" si="49">D122</f>
        <v>13</v>
      </c>
      <c r="E121" s="106">
        <f t="shared" si="49"/>
        <v>10</v>
      </c>
      <c r="F121" s="106">
        <f t="shared" si="49"/>
        <v>10</v>
      </c>
      <c r="G121" s="106">
        <f t="shared" si="49"/>
        <v>0</v>
      </c>
      <c r="H121" s="106">
        <f t="shared" si="49"/>
        <v>0</v>
      </c>
      <c r="I121" s="106">
        <f t="shared" si="49"/>
        <v>-3</v>
      </c>
      <c r="J121" s="303">
        <f t="shared" si="49"/>
        <v>-23.076923076923077</v>
      </c>
      <c r="K121" s="106">
        <f t="shared" si="49"/>
        <v>-3</v>
      </c>
      <c r="L121" s="303">
        <f t="shared" si="49"/>
        <v>-23.076923076923077</v>
      </c>
    </row>
    <row r="122" spans="1:12" ht="15.75">
      <c r="A122" s="291" t="s">
        <v>161</v>
      </c>
      <c r="B122" s="292" t="s">
        <v>77</v>
      </c>
      <c r="C122" s="163">
        <f>SUM(C123:C134)</f>
        <v>13</v>
      </c>
      <c r="D122" s="163">
        <f t="shared" ref="D122:F122" si="50">SUM(D123:D134)</f>
        <v>13</v>
      </c>
      <c r="E122" s="163">
        <f t="shared" si="50"/>
        <v>10</v>
      </c>
      <c r="F122" s="163">
        <f t="shared" si="50"/>
        <v>10</v>
      </c>
      <c r="G122" s="163">
        <v>0</v>
      </c>
      <c r="H122" s="163">
        <v>0</v>
      </c>
      <c r="I122" s="163">
        <v>-3</v>
      </c>
      <c r="J122" s="324">
        <f>I122*100/D122</f>
        <v>-23.076923076923077</v>
      </c>
      <c r="K122" s="163">
        <v>-3</v>
      </c>
      <c r="L122" s="324">
        <f>K122*100/C122</f>
        <v>-23.076923076923077</v>
      </c>
    </row>
    <row r="123" spans="1:12" s="73" customFormat="1" ht="15.75">
      <c r="A123" s="299"/>
      <c r="B123" s="325" t="s">
        <v>294</v>
      </c>
      <c r="C123" s="326">
        <v>2</v>
      </c>
      <c r="D123" s="326">
        <v>1</v>
      </c>
      <c r="E123" s="326">
        <v>1</v>
      </c>
      <c r="F123" s="326">
        <v>2</v>
      </c>
      <c r="G123" s="326">
        <v>1</v>
      </c>
      <c r="H123" s="327">
        <f>G123*100/E123</f>
        <v>100</v>
      </c>
      <c r="I123" s="326">
        <v>1</v>
      </c>
      <c r="J123" s="327">
        <f>I123*100/G123</f>
        <v>100</v>
      </c>
      <c r="K123" s="326">
        <v>0</v>
      </c>
      <c r="L123" s="327">
        <v>0</v>
      </c>
    </row>
    <row r="124" spans="1:12" s="73" customFormat="1" ht="15.75">
      <c r="A124" s="299"/>
      <c r="B124" s="325" t="s">
        <v>295</v>
      </c>
      <c r="C124" s="326">
        <v>1</v>
      </c>
      <c r="D124" s="326">
        <v>1</v>
      </c>
      <c r="E124" s="326">
        <v>1</v>
      </c>
      <c r="F124" s="326">
        <v>1</v>
      </c>
      <c r="G124" s="326">
        <v>0</v>
      </c>
      <c r="H124" s="327">
        <v>0</v>
      </c>
      <c r="I124" s="326">
        <v>0</v>
      </c>
      <c r="J124" s="327">
        <v>0</v>
      </c>
      <c r="K124" s="326">
        <v>0</v>
      </c>
      <c r="L124" s="327">
        <v>0</v>
      </c>
    </row>
    <row r="125" spans="1:12" s="73" customFormat="1" ht="15.75">
      <c r="A125" s="299"/>
      <c r="B125" s="325" t="s">
        <v>296</v>
      </c>
      <c r="C125" s="326">
        <v>2</v>
      </c>
      <c r="D125" s="326">
        <v>2</v>
      </c>
      <c r="E125" s="326">
        <v>2</v>
      </c>
      <c r="F125" s="326">
        <v>2</v>
      </c>
      <c r="G125" s="326">
        <v>0</v>
      </c>
      <c r="H125" s="327">
        <v>0</v>
      </c>
      <c r="I125" s="326">
        <v>0</v>
      </c>
      <c r="J125" s="327">
        <v>0</v>
      </c>
      <c r="K125" s="326">
        <v>0</v>
      </c>
      <c r="L125" s="327">
        <v>0</v>
      </c>
    </row>
    <row r="126" spans="1:12" s="73" customFormat="1" ht="15.75">
      <c r="A126" s="299"/>
      <c r="B126" s="325" t="s">
        <v>297</v>
      </c>
      <c r="C126" s="326">
        <v>1</v>
      </c>
      <c r="D126" s="326">
        <v>1</v>
      </c>
      <c r="E126" s="326">
        <v>0</v>
      </c>
      <c r="F126" s="326">
        <v>0</v>
      </c>
      <c r="G126" s="327">
        <v>0</v>
      </c>
      <c r="H126" s="327">
        <v>0</v>
      </c>
      <c r="I126" s="327">
        <v>-1</v>
      </c>
      <c r="J126" s="327">
        <v>-100</v>
      </c>
      <c r="K126" s="327">
        <v>-1</v>
      </c>
      <c r="L126" s="327">
        <v>-100</v>
      </c>
    </row>
    <row r="127" spans="1:12" s="73" customFormat="1" ht="15.75">
      <c r="A127" s="299"/>
      <c r="B127" s="325" t="s">
        <v>298</v>
      </c>
      <c r="C127" s="326">
        <v>2</v>
      </c>
      <c r="D127" s="326">
        <v>2</v>
      </c>
      <c r="E127" s="326">
        <v>0</v>
      </c>
      <c r="F127" s="326">
        <v>0</v>
      </c>
      <c r="G127" s="326">
        <v>0</v>
      </c>
      <c r="H127" s="327">
        <v>0</v>
      </c>
      <c r="I127" s="327">
        <v>-2</v>
      </c>
      <c r="J127" s="327">
        <v>-200</v>
      </c>
      <c r="K127" s="327">
        <v>-2</v>
      </c>
      <c r="L127" s="327">
        <v>-200</v>
      </c>
    </row>
    <row r="128" spans="1:12" s="73" customFormat="1" ht="15.75">
      <c r="A128" s="299"/>
      <c r="B128" s="325" t="s">
        <v>299</v>
      </c>
      <c r="C128" s="326">
        <v>0</v>
      </c>
      <c r="D128" s="326">
        <v>0</v>
      </c>
      <c r="E128" s="326">
        <v>1</v>
      </c>
      <c r="F128" s="326">
        <v>1</v>
      </c>
      <c r="G128" s="326">
        <v>0</v>
      </c>
      <c r="H128" s="327">
        <v>0</v>
      </c>
      <c r="I128" s="327">
        <v>1</v>
      </c>
      <c r="J128" s="327">
        <v>100</v>
      </c>
      <c r="K128" s="327">
        <v>1</v>
      </c>
      <c r="L128" s="327">
        <v>100</v>
      </c>
    </row>
    <row r="129" spans="1:12" s="73" customFormat="1" ht="15.75">
      <c r="A129" s="299"/>
      <c r="B129" s="328" t="s">
        <v>300</v>
      </c>
      <c r="C129" s="326">
        <v>2</v>
      </c>
      <c r="D129" s="326">
        <v>2</v>
      </c>
      <c r="E129" s="326">
        <v>0</v>
      </c>
      <c r="F129" s="326">
        <v>0</v>
      </c>
      <c r="G129" s="326">
        <v>0</v>
      </c>
      <c r="H129" s="327">
        <v>0</v>
      </c>
      <c r="I129" s="326">
        <v>0</v>
      </c>
      <c r="J129" s="327">
        <v>0</v>
      </c>
      <c r="K129" s="326">
        <v>0</v>
      </c>
      <c r="L129" s="327">
        <v>0</v>
      </c>
    </row>
    <row r="130" spans="1:12" s="73" customFormat="1" ht="15.75">
      <c r="A130" s="293"/>
      <c r="B130" s="325" t="s">
        <v>301</v>
      </c>
      <c r="C130" s="326">
        <v>2</v>
      </c>
      <c r="D130" s="326">
        <v>2</v>
      </c>
      <c r="E130" s="326">
        <v>0</v>
      </c>
      <c r="F130" s="326">
        <v>0</v>
      </c>
      <c r="G130" s="326">
        <v>0</v>
      </c>
      <c r="H130" s="327">
        <v>0</v>
      </c>
      <c r="I130" s="326">
        <v>-2</v>
      </c>
      <c r="J130" s="327">
        <v>-200</v>
      </c>
      <c r="K130" s="326">
        <v>-2</v>
      </c>
      <c r="L130" s="327">
        <v>-200</v>
      </c>
    </row>
    <row r="131" spans="1:12" s="73" customFormat="1" ht="31.5">
      <c r="A131" s="299"/>
      <c r="B131" s="329" t="s">
        <v>302</v>
      </c>
      <c r="C131" s="326">
        <v>0</v>
      </c>
      <c r="D131" s="326">
        <v>0</v>
      </c>
      <c r="E131" s="326">
        <v>4</v>
      </c>
      <c r="F131" s="326">
        <v>0</v>
      </c>
      <c r="G131" s="326">
        <v>-4</v>
      </c>
      <c r="H131" s="327">
        <v>-400</v>
      </c>
      <c r="I131" s="326">
        <v>0</v>
      </c>
      <c r="J131" s="327">
        <v>0</v>
      </c>
      <c r="K131" s="327">
        <v>0</v>
      </c>
      <c r="L131" s="327">
        <v>0</v>
      </c>
    </row>
    <row r="132" spans="1:12" s="73" customFormat="1" ht="31.5">
      <c r="A132" s="299"/>
      <c r="B132" s="329" t="s">
        <v>303</v>
      </c>
      <c r="C132" s="326">
        <v>0</v>
      </c>
      <c r="D132" s="326">
        <v>0</v>
      </c>
      <c r="E132" s="326">
        <v>0</v>
      </c>
      <c r="F132" s="326">
        <v>3</v>
      </c>
      <c r="G132" s="326">
        <v>3</v>
      </c>
      <c r="H132" s="327">
        <v>300</v>
      </c>
      <c r="I132" s="326">
        <v>3</v>
      </c>
      <c r="J132" s="327">
        <v>300</v>
      </c>
      <c r="K132" s="326">
        <v>3</v>
      </c>
      <c r="L132" s="327">
        <v>300</v>
      </c>
    </row>
    <row r="133" spans="1:12" s="73" customFormat="1" ht="15.75">
      <c r="A133" s="293"/>
      <c r="B133" s="185" t="s">
        <v>304</v>
      </c>
      <c r="C133" s="326">
        <v>1</v>
      </c>
      <c r="D133" s="326">
        <v>2</v>
      </c>
      <c r="E133" s="326">
        <v>1</v>
      </c>
      <c r="F133" s="326">
        <v>1</v>
      </c>
      <c r="G133" s="330">
        <v>0</v>
      </c>
      <c r="H133" s="327">
        <v>0</v>
      </c>
      <c r="I133" s="331">
        <v>1</v>
      </c>
      <c r="J133" s="327">
        <f>I133*100/D133</f>
        <v>50</v>
      </c>
      <c r="K133" s="326">
        <v>0</v>
      </c>
      <c r="L133" s="327">
        <v>0</v>
      </c>
    </row>
    <row r="134" spans="1:12" s="73" customFormat="1" ht="15.75">
      <c r="A134" s="123"/>
      <c r="B134" s="185" t="s">
        <v>305</v>
      </c>
      <c r="C134" s="332" t="s">
        <v>306</v>
      </c>
      <c r="D134" s="332" t="s">
        <v>307</v>
      </c>
      <c r="E134" s="326">
        <v>0</v>
      </c>
      <c r="F134" s="332">
        <v>0</v>
      </c>
      <c r="G134" s="330">
        <v>0</v>
      </c>
      <c r="H134" s="333">
        <v>0</v>
      </c>
      <c r="I134" s="332">
        <v>-1</v>
      </c>
      <c r="J134" s="333">
        <v>-100</v>
      </c>
      <c r="K134" s="326">
        <v>-2</v>
      </c>
      <c r="L134" s="327">
        <v>-200</v>
      </c>
    </row>
    <row r="135" spans="1:12" ht="31.5">
      <c r="A135" s="16">
        <v>3</v>
      </c>
      <c r="B135" s="13" t="s">
        <v>38</v>
      </c>
      <c r="C135" s="284"/>
      <c r="D135" s="284"/>
      <c r="E135" s="282"/>
      <c r="F135" s="284"/>
      <c r="G135" s="283"/>
      <c r="H135" s="286"/>
      <c r="I135" s="284"/>
      <c r="J135" s="286"/>
      <c r="K135" s="282"/>
      <c r="L135" s="285"/>
    </row>
    <row r="136" spans="1:12" ht="15.75">
      <c r="A136" s="12">
        <v>4</v>
      </c>
      <c r="B136" s="13" t="s">
        <v>39</v>
      </c>
      <c r="C136" s="284"/>
      <c r="D136" s="284"/>
      <c r="E136" s="282"/>
      <c r="F136" s="284"/>
      <c r="G136" s="283"/>
      <c r="H136" s="286"/>
      <c r="I136" s="284"/>
      <c r="J136" s="286"/>
      <c r="K136" s="282"/>
      <c r="L136" s="285"/>
    </row>
    <row r="137" spans="1:12" ht="15.75">
      <c r="A137" s="12">
        <v>5</v>
      </c>
      <c r="B137" s="13" t="s">
        <v>40</v>
      </c>
      <c r="C137" s="284"/>
      <c r="D137" s="284"/>
      <c r="E137" s="282"/>
      <c r="F137" s="284"/>
      <c r="G137" s="283"/>
      <c r="H137" s="286"/>
      <c r="I137" s="284"/>
      <c r="J137" s="286"/>
      <c r="K137" s="282"/>
      <c r="L137" s="285"/>
    </row>
    <row r="138" spans="1:12" ht="31.5">
      <c r="A138" s="16">
        <v>6</v>
      </c>
      <c r="B138" s="13" t="s">
        <v>56</v>
      </c>
      <c r="C138" s="284"/>
      <c r="D138" s="284"/>
      <c r="E138" s="282"/>
      <c r="F138" s="284"/>
      <c r="G138" s="283"/>
      <c r="H138" s="286"/>
      <c r="I138" s="284"/>
      <c r="J138" s="286"/>
      <c r="K138" s="282"/>
      <c r="L138" s="285"/>
    </row>
    <row r="139" spans="1:12" ht="31.5">
      <c r="A139" s="259">
        <v>7</v>
      </c>
      <c r="B139" s="13" t="s">
        <v>79</v>
      </c>
      <c r="C139" s="334">
        <f>SUM(C140,C142,C144,C146,C148,C150,C152,C154,C156,C158,C160,C162)</f>
        <v>30</v>
      </c>
      <c r="D139" s="334">
        <f t="shared" ref="D139:F139" si="51">SUM(D140,D142,D144,D146,D148,D150,D152,D154,D156,D158,D160,D162)</f>
        <v>30</v>
      </c>
      <c r="E139" s="334">
        <f t="shared" si="51"/>
        <v>27</v>
      </c>
      <c r="F139" s="334">
        <f t="shared" si="51"/>
        <v>21</v>
      </c>
      <c r="G139" s="335">
        <f>F139-E139</f>
        <v>-6</v>
      </c>
      <c r="H139" s="336">
        <f>G139*100/E139</f>
        <v>-22.222222222222221</v>
      </c>
      <c r="I139" s="334">
        <f>F139-D139</f>
        <v>-9</v>
      </c>
      <c r="J139" s="336">
        <f>I139*100/D139</f>
        <v>-30</v>
      </c>
      <c r="K139" s="337">
        <f>F139-C139</f>
        <v>-9</v>
      </c>
      <c r="L139" s="338">
        <f>K139*100/C139</f>
        <v>-30</v>
      </c>
    </row>
    <row r="140" spans="1:12" ht="15.75" hidden="1">
      <c r="A140" s="16">
        <v>7.1</v>
      </c>
      <c r="B140" s="17" t="s">
        <v>80</v>
      </c>
      <c r="C140" s="106">
        <f>C141</f>
        <v>4</v>
      </c>
      <c r="D140" s="106">
        <f t="shared" ref="D140:L140" si="52">D141</f>
        <v>4</v>
      </c>
      <c r="E140" s="106">
        <f t="shared" si="52"/>
        <v>2</v>
      </c>
      <c r="F140" s="106">
        <f t="shared" si="52"/>
        <v>1</v>
      </c>
      <c r="G140" s="106" t="str">
        <f t="shared" si="52"/>
        <v>-1</v>
      </c>
      <c r="H140" s="106">
        <f t="shared" si="52"/>
        <v>-50</v>
      </c>
      <c r="I140" s="106" t="str">
        <f t="shared" si="52"/>
        <v>-3</v>
      </c>
      <c r="J140" s="106">
        <f t="shared" si="52"/>
        <v>-75</v>
      </c>
      <c r="K140" s="106" t="str">
        <f t="shared" si="52"/>
        <v>-3</v>
      </c>
      <c r="L140" s="106">
        <f t="shared" si="52"/>
        <v>-75</v>
      </c>
    </row>
    <row r="141" spans="1:12" ht="31.5" hidden="1">
      <c r="A141" s="59"/>
      <c r="B141" s="18" t="s">
        <v>81</v>
      </c>
      <c r="C141" s="187">
        <v>4</v>
      </c>
      <c r="D141" s="187">
        <v>4</v>
      </c>
      <c r="E141" s="187">
        <v>2</v>
      </c>
      <c r="F141" s="187">
        <v>1</v>
      </c>
      <c r="G141" s="253" t="s">
        <v>226</v>
      </c>
      <c r="H141" s="254">
        <v>-50</v>
      </c>
      <c r="I141" s="253" t="s">
        <v>238</v>
      </c>
      <c r="J141" s="254">
        <v>-75</v>
      </c>
      <c r="K141" s="253" t="s">
        <v>238</v>
      </c>
      <c r="L141" s="254">
        <v>-75</v>
      </c>
    </row>
    <row r="142" spans="1:12" ht="15.75" hidden="1">
      <c r="A142" s="16">
        <v>7.2</v>
      </c>
      <c r="B142" s="22" t="s">
        <v>82</v>
      </c>
      <c r="C142" s="131">
        <f>C143</f>
        <v>3</v>
      </c>
      <c r="D142" s="131">
        <f t="shared" ref="D142:L142" si="53">D143</f>
        <v>3</v>
      </c>
      <c r="E142" s="131">
        <f t="shared" si="53"/>
        <v>3</v>
      </c>
      <c r="F142" s="131">
        <f t="shared" si="53"/>
        <v>1</v>
      </c>
      <c r="G142" s="131">
        <f t="shared" si="53"/>
        <v>-2</v>
      </c>
      <c r="H142" s="131">
        <f t="shared" si="53"/>
        <v>-66.67</v>
      </c>
      <c r="I142" s="131">
        <f t="shared" si="53"/>
        <v>-2</v>
      </c>
      <c r="J142" s="131">
        <f t="shared" si="53"/>
        <v>-66.67</v>
      </c>
      <c r="K142" s="131">
        <f t="shared" si="53"/>
        <v>-2</v>
      </c>
      <c r="L142" s="131">
        <f t="shared" si="53"/>
        <v>-66.67</v>
      </c>
    </row>
    <row r="143" spans="1:12" ht="31.5" hidden="1">
      <c r="A143" s="59"/>
      <c r="B143" s="19" t="s">
        <v>83</v>
      </c>
      <c r="C143" s="178">
        <v>3</v>
      </c>
      <c r="D143" s="178">
        <v>3</v>
      </c>
      <c r="E143" s="178">
        <v>3</v>
      </c>
      <c r="F143" s="178">
        <v>1</v>
      </c>
      <c r="G143" s="230">
        <f t="shared" ref="G143" si="54">F143-E143</f>
        <v>-2</v>
      </c>
      <c r="H143" s="245">
        <v>-66.67</v>
      </c>
      <c r="I143" s="230">
        <f t="shared" ref="I143" si="55">F143-D143</f>
        <v>-2</v>
      </c>
      <c r="J143" s="245">
        <v>-66.67</v>
      </c>
      <c r="K143" s="230">
        <f t="shared" ref="K143" si="56">F143-C143</f>
        <v>-2</v>
      </c>
      <c r="L143" s="245">
        <v>-66.67</v>
      </c>
    </row>
    <row r="144" spans="1:12" ht="15.75" hidden="1">
      <c r="A144" s="16">
        <v>7.3</v>
      </c>
      <c r="B144" s="22" t="s">
        <v>84</v>
      </c>
      <c r="C144" s="131">
        <f>C145</f>
        <v>2</v>
      </c>
      <c r="D144" s="131">
        <f t="shared" ref="D144:L144" si="57">D145</f>
        <v>2</v>
      </c>
      <c r="E144" s="131">
        <f t="shared" si="57"/>
        <v>2</v>
      </c>
      <c r="F144" s="131">
        <f t="shared" si="57"/>
        <v>2</v>
      </c>
      <c r="G144" s="131">
        <f t="shared" si="57"/>
        <v>0</v>
      </c>
      <c r="H144" s="131">
        <f t="shared" si="57"/>
        <v>0</v>
      </c>
      <c r="I144" s="131">
        <f t="shared" si="57"/>
        <v>0</v>
      </c>
      <c r="J144" s="131">
        <f t="shared" si="57"/>
        <v>0</v>
      </c>
      <c r="K144" s="131">
        <f t="shared" si="57"/>
        <v>0</v>
      </c>
      <c r="L144" s="131">
        <f t="shared" si="57"/>
        <v>0</v>
      </c>
    </row>
    <row r="145" spans="1:12" ht="31.5" hidden="1">
      <c r="A145" s="59"/>
      <c r="B145" s="19" t="s">
        <v>83</v>
      </c>
      <c r="C145" s="135">
        <v>2</v>
      </c>
      <c r="D145" s="135">
        <v>2</v>
      </c>
      <c r="E145" s="135">
        <v>2</v>
      </c>
      <c r="F145" s="135">
        <v>2</v>
      </c>
      <c r="G145" s="135">
        <v>0</v>
      </c>
      <c r="H145" s="135">
        <v>0</v>
      </c>
      <c r="I145" s="135">
        <v>0</v>
      </c>
      <c r="J145" s="135">
        <v>0</v>
      </c>
      <c r="K145" s="135">
        <v>0</v>
      </c>
      <c r="L145" s="135">
        <v>0</v>
      </c>
    </row>
    <row r="146" spans="1:12" ht="15.75" hidden="1">
      <c r="A146" s="16">
        <v>7.4</v>
      </c>
      <c r="B146" s="22" t="s">
        <v>85</v>
      </c>
      <c r="C146" s="131">
        <f>C147</f>
        <v>3</v>
      </c>
      <c r="D146" s="131">
        <f t="shared" ref="D146:L146" si="58">D147</f>
        <v>3</v>
      </c>
      <c r="E146" s="131">
        <f t="shared" si="58"/>
        <v>3</v>
      </c>
      <c r="F146" s="131">
        <f t="shared" si="58"/>
        <v>3</v>
      </c>
      <c r="G146" s="131">
        <f t="shared" si="58"/>
        <v>0</v>
      </c>
      <c r="H146" s="131">
        <f t="shared" si="58"/>
        <v>0</v>
      </c>
      <c r="I146" s="131">
        <f t="shared" si="58"/>
        <v>0</v>
      </c>
      <c r="J146" s="131">
        <f t="shared" si="58"/>
        <v>0</v>
      </c>
      <c r="K146" s="131">
        <f t="shared" si="58"/>
        <v>0</v>
      </c>
      <c r="L146" s="131">
        <f t="shared" si="58"/>
        <v>0</v>
      </c>
    </row>
    <row r="147" spans="1:12" ht="31.5" hidden="1">
      <c r="A147" s="59"/>
      <c r="B147" s="19" t="s">
        <v>83</v>
      </c>
      <c r="C147" s="249">
        <v>3</v>
      </c>
      <c r="D147" s="249">
        <v>3</v>
      </c>
      <c r="E147" s="249">
        <v>3</v>
      </c>
      <c r="F147" s="249">
        <v>3</v>
      </c>
      <c r="G147" s="249">
        <v>0</v>
      </c>
      <c r="H147" s="249">
        <v>0</v>
      </c>
      <c r="I147" s="249">
        <v>0</v>
      </c>
      <c r="J147" s="249">
        <v>0</v>
      </c>
      <c r="K147" s="249">
        <v>0</v>
      </c>
      <c r="L147" s="249">
        <v>0</v>
      </c>
    </row>
    <row r="148" spans="1:12" ht="15.75" hidden="1">
      <c r="A148" s="16">
        <v>7.5</v>
      </c>
      <c r="B148" s="17" t="s">
        <v>86</v>
      </c>
      <c r="C148" s="131">
        <f>C149</f>
        <v>2</v>
      </c>
      <c r="D148" s="131">
        <f t="shared" ref="D148:L148" si="59">D149</f>
        <v>2</v>
      </c>
      <c r="E148" s="131">
        <f t="shared" si="59"/>
        <v>2</v>
      </c>
      <c r="F148" s="131">
        <f t="shared" si="59"/>
        <v>2</v>
      </c>
      <c r="G148" s="131">
        <f t="shared" si="59"/>
        <v>0</v>
      </c>
      <c r="H148" s="131">
        <f t="shared" si="59"/>
        <v>0</v>
      </c>
      <c r="I148" s="131">
        <f t="shared" si="59"/>
        <v>0</v>
      </c>
      <c r="J148" s="131">
        <f t="shared" si="59"/>
        <v>0</v>
      </c>
      <c r="K148" s="131">
        <f t="shared" si="59"/>
        <v>0</v>
      </c>
      <c r="L148" s="131">
        <f t="shared" si="59"/>
        <v>0</v>
      </c>
    </row>
    <row r="149" spans="1:12" ht="31.5" hidden="1">
      <c r="A149" s="16"/>
      <c r="B149" s="19" t="s">
        <v>83</v>
      </c>
      <c r="C149" s="135">
        <v>2</v>
      </c>
      <c r="D149" s="135">
        <v>2</v>
      </c>
      <c r="E149" s="135">
        <v>2</v>
      </c>
      <c r="F149" s="135">
        <v>2</v>
      </c>
      <c r="G149" s="135">
        <v>0</v>
      </c>
      <c r="H149" s="135">
        <v>0</v>
      </c>
      <c r="I149" s="135">
        <v>0</v>
      </c>
      <c r="J149" s="135">
        <v>0</v>
      </c>
      <c r="K149" s="135">
        <v>0</v>
      </c>
      <c r="L149" s="135">
        <v>0</v>
      </c>
    </row>
    <row r="150" spans="1:12" ht="15.75" hidden="1">
      <c r="A150" s="16">
        <v>7.6</v>
      </c>
      <c r="B150" s="17" t="s">
        <v>87</v>
      </c>
      <c r="C150" s="131">
        <f>C151</f>
        <v>2</v>
      </c>
      <c r="D150" s="131">
        <f t="shared" ref="D150:L150" si="60">D151</f>
        <v>2</v>
      </c>
      <c r="E150" s="131">
        <f t="shared" si="60"/>
        <v>2</v>
      </c>
      <c r="F150" s="131">
        <f t="shared" si="60"/>
        <v>1</v>
      </c>
      <c r="G150" s="131">
        <f t="shared" si="60"/>
        <v>-1</v>
      </c>
      <c r="H150" s="131">
        <f t="shared" si="60"/>
        <v>-50</v>
      </c>
      <c r="I150" s="131">
        <f t="shared" si="60"/>
        <v>-1</v>
      </c>
      <c r="J150" s="131">
        <f t="shared" si="60"/>
        <v>-50</v>
      </c>
      <c r="K150" s="131">
        <f t="shared" si="60"/>
        <v>-1</v>
      </c>
      <c r="L150" s="131">
        <f t="shared" si="60"/>
        <v>-50</v>
      </c>
    </row>
    <row r="151" spans="1:12" ht="31.5" hidden="1">
      <c r="A151" s="59"/>
      <c r="B151" s="18" t="s">
        <v>81</v>
      </c>
      <c r="C151" s="165">
        <v>2</v>
      </c>
      <c r="D151" s="165">
        <v>2</v>
      </c>
      <c r="E151" s="165">
        <v>2</v>
      </c>
      <c r="F151" s="165">
        <v>1</v>
      </c>
      <c r="G151" s="165">
        <f t="shared" ref="G151" si="61">F151-E151</f>
        <v>-1</v>
      </c>
      <c r="H151" s="165">
        <f>-(100-(F151*100/E151))</f>
        <v>-50</v>
      </c>
      <c r="I151" s="165">
        <f t="shared" ref="I151" si="62">F151-D151</f>
        <v>-1</v>
      </c>
      <c r="J151" s="165">
        <f t="shared" ref="J151" si="63">-(100-(F151*100/D151))</f>
        <v>-50</v>
      </c>
      <c r="K151" s="165">
        <f t="shared" ref="K151" si="64">F151-C151</f>
        <v>-1</v>
      </c>
      <c r="L151" s="165">
        <f t="shared" ref="L151" si="65">-(100-(F151*100/C151))</f>
        <v>-50</v>
      </c>
    </row>
    <row r="152" spans="1:12" ht="15.75" hidden="1">
      <c r="A152" s="16">
        <v>7.7</v>
      </c>
      <c r="B152" s="17" t="s">
        <v>88</v>
      </c>
      <c r="C152" s="131">
        <f>C153</f>
        <v>3</v>
      </c>
      <c r="D152" s="131">
        <f t="shared" ref="D152:L152" si="66">D153</f>
        <v>3</v>
      </c>
      <c r="E152" s="131">
        <f t="shared" si="66"/>
        <v>2</v>
      </c>
      <c r="F152" s="131">
        <f t="shared" si="66"/>
        <v>2</v>
      </c>
      <c r="G152" s="131">
        <f t="shared" si="66"/>
        <v>0</v>
      </c>
      <c r="H152" s="131">
        <f t="shared" si="66"/>
        <v>0</v>
      </c>
      <c r="I152" s="131">
        <f t="shared" si="66"/>
        <v>1</v>
      </c>
      <c r="J152" s="131">
        <f t="shared" si="66"/>
        <v>-33</v>
      </c>
      <c r="K152" s="131">
        <f t="shared" si="66"/>
        <v>1</v>
      </c>
      <c r="L152" s="131">
        <f t="shared" si="66"/>
        <v>-33</v>
      </c>
    </row>
    <row r="153" spans="1:12" ht="31.5" hidden="1">
      <c r="A153" s="16"/>
      <c r="B153" s="19" t="s">
        <v>83</v>
      </c>
      <c r="C153" s="250">
        <v>3</v>
      </c>
      <c r="D153" s="250">
        <v>3</v>
      </c>
      <c r="E153" s="250">
        <v>2</v>
      </c>
      <c r="F153" s="250">
        <v>2</v>
      </c>
      <c r="G153" s="250">
        <v>0</v>
      </c>
      <c r="H153" s="250">
        <v>0</v>
      </c>
      <c r="I153" s="250">
        <v>1</v>
      </c>
      <c r="J153" s="255">
        <v>-33</v>
      </c>
      <c r="K153" s="250">
        <v>1</v>
      </c>
      <c r="L153" s="255">
        <v>-33</v>
      </c>
    </row>
    <row r="154" spans="1:12" ht="15.75" hidden="1">
      <c r="A154" s="16">
        <v>7.8</v>
      </c>
      <c r="B154" s="17" t="s">
        <v>89</v>
      </c>
      <c r="C154" s="106">
        <f>C155</f>
        <v>3</v>
      </c>
      <c r="D154" s="106">
        <f t="shared" ref="D154:L154" si="67">D155</f>
        <v>3</v>
      </c>
      <c r="E154" s="106">
        <f t="shared" si="67"/>
        <v>2</v>
      </c>
      <c r="F154" s="106">
        <f t="shared" si="67"/>
        <v>2</v>
      </c>
      <c r="G154" s="106">
        <f t="shared" si="67"/>
        <v>0</v>
      </c>
      <c r="H154" s="106">
        <f t="shared" si="67"/>
        <v>0</v>
      </c>
      <c r="I154" s="106" t="str">
        <f t="shared" si="67"/>
        <v>-1</v>
      </c>
      <c r="J154" s="106">
        <f t="shared" si="67"/>
        <v>-100</v>
      </c>
      <c r="K154" s="106" t="str">
        <f t="shared" si="67"/>
        <v>-1</v>
      </c>
      <c r="L154" s="106">
        <f t="shared" si="67"/>
        <v>-100</v>
      </c>
    </row>
    <row r="155" spans="1:12" ht="31.5" hidden="1">
      <c r="A155" s="16"/>
      <c r="B155" s="19" t="s">
        <v>83</v>
      </c>
      <c r="C155" s="163">
        <v>3</v>
      </c>
      <c r="D155" s="163">
        <v>3</v>
      </c>
      <c r="E155" s="163">
        <v>2</v>
      </c>
      <c r="F155" s="163">
        <v>2</v>
      </c>
      <c r="G155" s="163">
        <v>0</v>
      </c>
      <c r="H155" s="163">
        <v>0</v>
      </c>
      <c r="I155" s="180" t="s">
        <v>226</v>
      </c>
      <c r="J155" s="163">
        <v>-100</v>
      </c>
      <c r="K155" s="180" t="s">
        <v>226</v>
      </c>
      <c r="L155" s="222">
        <v>-100</v>
      </c>
    </row>
    <row r="156" spans="1:12" ht="15.75" hidden="1">
      <c r="A156" s="16">
        <v>7.9</v>
      </c>
      <c r="B156" s="17" t="s">
        <v>90</v>
      </c>
      <c r="C156" s="131">
        <f>C157</f>
        <v>2</v>
      </c>
      <c r="D156" s="131">
        <f t="shared" ref="D156:L156" si="68">D157</f>
        <v>2</v>
      </c>
      <c r="E156" s="131">
        <f t="shared" si="68"/>
        <v>3</v>
      </c>
      <c r="F156" s="131">
        <f t="shared" si="68"/>
        <v>3</v>
      </c>
      <c r="G156" s="131">
        <f t="shared" si="68"/>
        <v>0</v>
      </c>
      <c r="H156" s="131">
        <f t="shared" si="68"/>
        <v>0</v>
      </c>
      <c r="I156" s="131">
        <f t="shared" si="68"/>
        <v>1</v>
      </c>
      <c r="J156" s="131">
        <f t="shared" si="68"/>
        <v>44.4</v>
      </c>
      <c r="K156" s="131">
        <f t="shared" si="68"/>
        <v>1</v>
      </c>
      <c r="L156" s="131">
        <f t="shared" si="68"/>
        <v>44.4</v>
      </c>
    </row>
    <row r="157" spans="1:12" ht="31.5" hidden="1">
      <c r="A157" s="16"/>
      <c r="B157" s="19" t="s">
        <v>83</v>
      </c>
      <c r="C157" s="178">
        <v>2</v>
      </c>
      <c r="D157" s="178">
        <v>2</v>
      </c>
      <c r="E157" s="178">
        <v>3</v>
      </c>
      <c r="F157" s="178">
        <v>3</v>
      </c>
      <c r="G157" s="247">
        <v>0</v>
      </c>
      <c r="H157" s="178">
        <v>0</v>
      </c>
      <c r="I157" s="247">
        <v>1</v>
      </c>
      <c r="J157" s="256">
        <v>44.4</v>
      </c>
      <c r="K157" s="247">
        <v>1</v>
      </c>
      <c r="L157" s="256">
        <v>44.4</v>
      </c>
    </row>
    <row r="158" spans="1:12" ht="15.75" hidden="1">
      <c r="A158" s="20" t="s">
        <v>91</v>
      </c>
      <c r="B158" s="17" t="s">
        <v>92</v>
      </c>
      <c r="C158" s="131">
        <f>C159</f>
        <v>2</v>
      </c>
      <c r="D158" s="131">
        <f t="shared" ref="D158:L158" si="69">D159</f>
        <v>2</v>
      </c>
      <c r="E158" s="131">
        <f t="shared" si="69"/>
        <v>2</v>
      </c>
      <c r="F158" s="131">
        <f t="shared" si="69"/>
        <v>1</v>
      </c>
      <c r="G158" s="131">
        <f t="shared" si="69"/>
        <v>-1</v>
      </c>
      <c r="H158" s="131">
        <f t="shared" si="69"/>
        <v>-50</v>
      </c>
      <c r="I158" s="131">
        <f t="shared" si="69"/>
        <v>-1</v>
      </c>
      <c r="J158" s="131">
        <f t="shared" si="69"/>
        <v>-50</v>
      </c>
      <c r="K158" s="131">
        <f t="shared" si="69"/>
        <v>-1</v>
      </c>
      <c r="L158" s="131">
        <f t="shared" si="69"/>
        <v>-50</v>
      </c>
    </row>
    <row r="159" spans="1:12" ht="31.5" hidden="1">
      <c r="A159" s="16"/>
      <c r="B159" s="19" t="s">
        <v>83</v>
      </c>
      <c r="C159" s="249">
        <v>2</v>
      </c>
      <c r="D159" s="249">
        <v>2</v>
      </c>
      <c r="E159" s="249">
        <v>2</v>
      </c>
      <c r="F159" s="249">
        <v>1</v>
      </c>
      <c r="G159" s="135">
        <v>-1</v>
      </c>
      <c r="H159" s="135">
        <v>-50</v>
      </c>
      <c r="I159" s="135">
        <v>-1</v>
      </c>
      <c r="J159" s="135">
        <v>-50</v>
      </c>
      <c r="K159" s="135">
        <v>-1</v>
      </c>
      <c r="L159" s="135">
        <v>-50</v>
      </c>
    </row>
    <row r="160" spans="1:12" ht="15.75" hidden="1">
      <c r="A160" s="16">
        <v>7.11</v>
      </c>
      <c r="B160" s="13" t="s">
        <v>93</v>
      </c>
      <c r="C160" s="131">
        <f>C161</f>
        <v>2</v>
      </c>
      <c r="D160" s="131">
        <f t="shared" ref="D160:L160" si="70">D161</f>
        <v>2</v>
      </c>
      <c r="E160" s="131">
        <f t="shared" si="70"/>
        <v>2</v>
      </c>
      <c r="F160" s="131">
        <f t="shared" si="70"/>
        <v>2</v>
      </c>
      <c r="G160" s="131">
        <f t="shared" si="70"/>
        <v>0</v>
      </c>
      <c r="H160" s="131">
        <f t="shared" si="70"/>
        <v>0</v>
      </c>
      <c r="I160" s="131">
        <f t="shared" si="70"/>
        <v>0</v>
      </c>
      <c r="J160" s="131">
        <f t="shared" si="70"/>
        <v>0</v>
      </c>
      <c r="K160" s="131">
        <f t="shared" si="70"/>
        <v>0</v>
      </c>
      <c r="L160" s="131">
        <f t="shared" si="70"/>
        <v>0</v>
      </c>
    </row>
    <row r="161" spans="1:12" ht="31.5" hidden="1">
      <c r="A161" s="16"/>
      <c r="B161" s="19" t="s">
        <v>83</v>
      </c>
      <c r="C161" s="135">
        <v>2</v>
      </c>
      <c r="D161" s="135">
        <v>2</v>
      </c>
      <c r="E161" s="135">
        <v>2</v>
      </c>
      <c r="F161" s="135">
        <v>2</v>
      </c>
      <c r="G161" s="177">
        <v>0</v>
      </c>
      <c r="H161" s="177">
        <v>0</v>
      </c>
      <c r="I161" s="177">
        <v>0</v>
      </c>
      <c r="J161" s="177">
        <v>0</v>
      </c>
      <c r="K161" s="177">
        <v>0</v>
      </c>
      <c r="L161" s="177">
        <v>0</v>
      </c>
    </row>
    <row r="162" spans="1:12" ht="15.75" hidden="1">
      <c r="A162" s="16">
        <v>7.12</v>
      </c>
      <c r="B162" s="13" t="s">
        <v>94</v>
      </c>
      <c r="C162" s="131">
        <f>C163</f>
        <v>2</v>
      </c>
      <c r="D162" s="131">
        <f t="shared" ref="D162:L162" si="71">D163</f>
        <v>2</v>
      </c>
      <c r="E162" s="131">
        <f t="shared" si="71"/>
        <v>2</v>
      </c>
      <c r="F162" s="131">
        <f t="shared" si="71"/>
        <v>1</v>
      </c>
      <c r="G162" s="131">
        <f t="shared" si="71"/>
        <v>-1</v>
      </c>
      <c r="H162" s="131">
        <f t="shared" si="71"/>
        <v>-50</v>
      </c>
      <c r="I162" s="131">
        <f t="shared" si="71"/>
        <v>-1</v>
      </c>
      <c r="J162" s="131">
        <f t="shared" si="71"/>
        <v>-50</v>
      </c>
      <c r="K162" s="131">
        <f t="shared" si="71"/>
        <v>-1</v>
      </c>
      <c r="L162" s="131">
        <f t="shared" si="71"/>
        <v>-50</v>
      </c>
    </row>
    <row r="163" spans="1:12" ht="31.5" hidden="1">
      <c r="A163" s="12"/>
      <c r="B163" s="19" t="s">
        <v>83</v>
      </c>
      <c r="C163" s="250">
        <v>2</v>
      </c>
      <c r="D163" s="250">
        <v>2</v>
      </c>
      <c r="E163" s="250">
        <v>2</v>
      </c>
      <c r="F163" s="250">
        <v>1</v>
      </c>
      <c r="G163" s="250">
        <v>-1</v>
      </c>
      <c r="H163" s="255">
        <v>-50</v>
      </c>
      <c r="I163" s="250">
        <v>-1</v>
      </c>
      <c r="J163" s="255">
        <v>-50</v>
      </c>
      <c r="K163" s="250">
        <v>-1</v>
      </c>
      <c r="L163" s="255">
        <v>-50</v>
      </c>
    </row>
    <row r="164" spans="1:12" s="236" customFormat="1" ht="15.75">
      <c r="A164" s="346" t="s">
        <v>95</v>
      </c>
      <c r="B164" s="347" t="s">
        <v>96</v>
      </c>
      <c r="C164" s="359">
        <f>SUM(C165,C167)</f>
        <v>2</v>
      </c>
      <c r="D164" s="359">
        <f t="shared" ref="D164:F164" si="72">SUM(D165,D167)</f>
        <v>4</v>
      </c>
      <c r="E164" s="359">
        <f t="shared" si="72"/>
        <v>2</v>
      </c>
      <c r="F164" s="359">
        <f t="shared" si="72"/>
        <v>5</v>
      </c>
      <c r="G164" s="359">
        <f>F164-E164</f>
        <v>3</v>
      </c>
      <c r="H164" s="359">
        <f>G164*100/E164</f>
        <v>150</v>
      </c>
      <c r="I164" s="359">
        <f>F164-D164</f>
        <v>1</v>
      </c>
      <c r="J164" s="359">
        <f>I164*100/D164</f>
        <v>25</v>
      </c>
      <c r="K164" s="359">
        <f>F164-C164</f>
        <v>3</v>
      </c>
      <c r="L164" s="359">
        <f>K164*100/C164</f>
        <v>150</v>
      </c>
    </row>
    <row r="165" spans="1:12" ht="15.75">
      <c r="A165" s="12">
        <v>1</v>
      </c>
      <c r="B165" s="13" t="s">
        <v>27</v>
      </c>
      <c r="C165" s="131">
        <f>C166</f>
        <v>2</v>
      </c>
      <c r="D165" s="131">
        <f t="shared" ref="D165:L165" si="73">D166</f>
        <v>3</v>
      </c>
      <c r="E165" s="131">
        <f t="shared" si="73"/>
        <v>2</v>
      </c>
      <c r="F165" s="131">
        <f t="shared" si="73"/>
        <v>2</v>
      </c>
      <c r="G165" s="131">
        <f t="shared" si="73"/>
        <v>0</v>
      </c>
      <c r="H165" s="131">
        <f t="shared" si="73"/>
        <v>0</v>
      </c>
      <c r="I165" s="131">
        <f>F165-D165</f>
        <v>-1</v>
      </c>
      <c r="J165" s="270">
        <f>I165*100/D165</f>
        <v>-33.333333333333336</v>
      </c>
      <c r="K165" s="131">
        <f t="shared" si="73"/>
        <v>0</v>
      </c>
      <c r="L165" s="131">
        <f t="shared" si="73"/>
        <v>0</v>
      </c>
    </row>
    <row r="166" spans="1:12" ht="15.75">
      <c r="A166" s="21"/>
      <c r="B166" s="19" t="s">
        <v>97</v>
      </c>
      <c r="C166" s="189">
        <v>2</v>
      </c>
      <c r="D166" s="189">
        <v>3</v>
      </c>
      <c r="E166" s="189">
        <v>2</v>
      </c>
      <c r="F166" s="189">
        <v>2</v>
      </c>
      <c r="G166" s="189">
        <v>0</v>
      </c>
      <c r="H166" s="189">
        <v>0</v>
      </c>
      <c r="I166" s="189">
        <v>-1</v>
      </c>
      <c r="J166" s="271">
        <f>I166*100/D166</f>
        <v>-33.333333333333336</v>
      </c>
      <c r="K166" s="189">
        <v>0</v>
      </c>
      <c r="L166" s="189">
        <v>0</v>
      </c>
    </row>
    <row r="167" spans="1:12" ht="31.5">
      <c r="A167" s="12">
        <v>2</v>
      </c>
      <c r="B167" s="13" t="s">
        <v>28</v>
      </c>
      <c r="C167" s="106">
        <f>C168</f>
        <v>0</v>
      </c>
      <c r="D167" s="106">
        <f t="shared" ref="D167:L167" si="74">D168</f>
        <v>1</v>
      </c>
      <c r="E167" s="106">
        <f t="shared" si="74"/>
        <v>0</v>
      </c>
      <c r="F167" s="106">
        <f t="shared" si="74"/>
        <v>3</v>
      </c>
      <c r="G167" s="106">
        <f t="shared" si="74"/>
        <v>3</v>
      </c>
      <c r="H167" s="106">
        <f t="shared" si="74"/>
        <v>0</v>
      </c>
      <c r="I167" s="106">
        <f t="shared" si="74"/>
        <v>2</v>
      </c>
      <c r="J167" s="106">
        <f t="shared" si="74"/>
        <v>0</v>
      </c>
      <c r="K167" s="106">
        <f t="shared" si="74"/>
        <v>3</v>
      </c>
      <c r="L167" s="106">
        <f t="shared" si="74"/>
        <v>0</v>
      </c>
    </row>
    <row r="168" spans="1:12" ht="31.5">
      <c r="A168" s="21"/>
      <c r="B168" s="19" t="s">
        <v>98</v>
      </c>
      <c r="C168" s="134">
        <v>0</v>
      </c>
      <c r="D168" s="91">
        <v>1</v>
      </c>
      <c r="E168" s="91">
        <v>0</v>
      </c>
      <c r="F168" s="115">
        <v>3</v>
      </c>
      <c r="G168" s="91">
        <f>F168-E168</f>
        <v>3</v>
      </c>
      <c r="H168" s="91">
        <v>0</v>
      </c>
      <c r="I168" s="91">
        <f>F168-D168</f>
        <v>2</v>
      </c>
      <c r="J168" s="91">
        <v>0</v>
      </c>
      <c r="K168" s="91">
        <f>F168-C168</f>
        <v>3</v>
      </c>
      <c r="L168" s="91">
        <v>0</v>
      </c>
    </row>
    <row r="169" spans="1:12" ht="31.5">
      <c r="A169" s="12">
        <v>3</v>
      </c>
      <c r="B169" s="13" t="s">
        <v>38</v>
      </c>
      <c r="C169" s="69"/>
      <c r="D169" s="69"/>
      <c r="E169" s="69"/>
      <c r="F169" s="69"/>
      <c r="G169" s="69"/>
      <c r="H169" s="69"/>
      <c r="I169" s="69"/>
      <c r="J169" s="69"/>
      <c r="K169" s="69"/>
      <c r="L169" s="69"/>
    </row>
    <row r="170" spans="1:12" ht="15.75">
      <c r="A170" s="12">
        <v>4</v>
      </c>
      <c r="B170" s="13" t="s">
        <v>39</v>
      </c>
      <c r="C170" s="69"/>
      <c r="D170" s="69"/>
      <c r="E170" s="69"/>
      <c r="F170" s="69"/>
      <c r="G170" s="69"/>
      <c r="H170" s="69"/>
      <c r="I170" s="69"/>
      <c r="J170" s="69"/>
      <c r="K170" s="69"/>
      <c r="L170" s="69"/>
    </row>
    <row r="171" spans="1:12" ht="15.75">
      <c r="A171" s="12">
        <v>5</v>
      </c>
      <c r="B171" s="13" t="s">
        <v>40</v>
      </c>
      <c r="C171" s="69"/>
      <c r="D171" s="69"/>
      <c r="E171" s="69"/>
      <c r="F171" s="69"/>
      <c r="G171" s="69"/>
      <c r="H171" s="69"/>
      <c r="I171" s="69"/>
      <c r="J171" s="69"/>
      <c r="K171" s="69"/>
      <c r="L171" s="69"/>
    </row>
    <row r="172" spans="1:12" ht="31.5">
      <c r="A172" s="12">
        <v>6</v>
      </c>
      <c r="B172" s="13" t="s">
        <v>56</v>
      </c>
      <c r="C172" s="69"/>
      <c r="D172" s="69"/>
      <c r="E172" s="69"/>
      <c r="F172" s="69"/>
      <c r="G172" s="69"/>
      <c r="H172" s="69"/>
      <c r="I172" s="69"/>
      <c r="J172" s="69"/>
      <c r="K172" s="69"/>
      <c r="L172" s="69"/>
    </row>
    <row r="173" spans="1:12" s="236" customFormat="1" ht="31.5">
      <c r="A173" s="346" t="s">
        <v>99</v>
      </c>
      <c r="B173" s="347" t="s">
        <v>3</v>
      </c>
      <c r="C173" s="362">
        <f>SUM(C174,C180,C216,C219,C228,C284,C285)</f>
        <v>116</v>
      </c>
      <c r="D173" s="362">
        <f>SUM(D174,D180,D216,D219,D228,D284,D285)</f>
        <v>130</v>
      </c>
      <c r="E173" s="362">
        <f>SUM(E174,E180,E216,E219,E228,E284,E285)</f>
        <v>125</v>
      </c>
      <c r="F173" s="362">
        <f>SUM(F174,F180,F216,F219,F228,F284,F285)</f>
        <v>128</v>
      </c>
      <c r="G173" s="362">
        <f>F173-E173</f>
        <v>3</v>
      </c>
      <c r="H173" s="360">
        <f>G173*100/E173</f>
        <v>2.4</v>
      </c>
      <c r="I173" s="362">
        <f>F173-D173</f>
        <v>-2</v>
      </c>
      <c r="J173" s="360">
        <f>I173*100/D173</f>
        <v>-1.5384615384615385</v>
      </c>
      <c r="K173" s="362">
        <f>F173-C173</f>
        <v>12</v>
      </c>
      <c r="L173" s="360">
        <f>K173*100/C173</f>
        <v>10.344827586206897</v>
      </c>
    </row>
    <row r="174" spans="1:12" ht="15.75">
      <c r="A174" s="12">
        <v>1</v>
      </c>
      <c r="B174" s="13" t="s">
        <v>27</v>
      </c>
      <c r="C174" s="131">
        <f>SUM(C175,C176,C177,C178,C179)</f>
        <v>12</v>
      </c>
      <c r="D174" s="131">
        <f t="shared" ref="D174:F174" si="75">SUM(D175,D176,D177,D178,D179)</f>
        <v>9</v>
      </c>
      <c r="E174" s="131">
        <f t="shared" si="75"/>
        <v>11</v>
      </c>
      <c r="F174" s="131">
        <f t="shared" si="75"/>
        <v>11</v>
      </c>
      <c r="G174" s="106">
        <f>F174-E174</f>
        <v>0</v>
      </c>
      <c r="H174" s="106">
        <f>G174*100/E174</f>
        <v>0</v>
      </c>
      <c r="I174" s="106">
        <f>F174-D174</f>
        <v>2</v>
      </c>
      <c r="J174" s="303">
        <f>I174*100/D174</f>
        <v>22.222222222222221</v>
      </c>
      <c r="K174" s="106">
        <f>F174-C174</f>
        <v>-1</v>
      </c>
      <c r="L174" s="303">
        <f>K174*100/C174</f>
        <v>-8.3333333333333339</v>
      </c>
    </row>
    <row r="175" spans="1:12" s="73" customFormat="1" ht="15.75">
      <c r="A175" s="92" t="s">
        <v>153</v>
      </c>
      <c r="B175" s="15" t="s">
        <v>157</v>
      </c>
      <c r="C175" s="72">
        <v>2</v>
      </c>
      <c r="D175" s="72">
        <v>1</v>
      </c>
      <c r="E175" s="72">
        <v>3</v>
      </c>
      <c r="F175" s="72">
        <v>3</v>
      </c>
      <c r="G175" s="72">
        <v>0</v>
      </c>
      <c r="H175" s="72">
        <v>0</v>
      </c>
      <c r="I175" s="72">
        <v>2</v>
      </c>
      <c r="J175" s="72">
        <v>200</v>
      </c>
      <c r="K175" s="72">
        <v>1</v>
      </c>
      <c r="L175" s="72">
        <v>50</v>
      </c>
    </row>
    <row r="176" spans="1:12" s="73" customFormat="1" ht="15.75">
      <c r="A176" s="93" t="s">
        <v>172</v>
      </c>
      <c r="B176" s="15" t="s">
        <v>155</v>
      </c>
      <c r="C176" s="119">
        <v>2</v>
      </c>
      <c r="D176" s="119">
        <v>2</v>
      </c>
      <c r="E176" s="119">
        <v>1</v>
      </c>
      <c r="F176" s="119">
        <v>2</v>
      </c>
      <c r="G176" s="119">
        <v>1</v>
      </c>
      <c r="H176" s="120">
        <v>200</v>
      </c>
      <c r="I176" s="121">
        <v>0</v>
      </c>
      <c r="J176" s="121">
        <v>0</v>
      </c>
      <c r="K176" s="121">
        <v>0</v>
      </c>
      <c r="L176" s="121">
        <v>0</v>
      </c>
    </row>
    <row r="177" spans="1:12" s="73" customFormat="1" ht="15.75">
      <c r="A177" s="93" t="s">
        <v>173</v>
      </c>
      <c r="B177" s="15" t="s">
        <v>156</v>
      </c>
      <c r="C177" s="106">
        <v>4</v>
      </c>
      <c r="D177" s="106">
        <v>3</v>
      </c>
      <c r="E177" s="106">
        <v>3</v>
      </c>
      <c r="F177" s="106">
        <v>2</v>
      </c>
      <c r="G177" s="106">
        <v>-1</v>
      </c>
      <c r="H177" s="195">
        <v>-33.33</v>
      </c>
      <c r="I177" s="106">
        <v>-1</v>
      </c>
      <c r="J177" s="195">
        <v>-33.33</v>
      </c>
      <c r="K177" s="106">
        <v>-2</v>
      </c>
      <c r="L177" s="106">
        <v>-50</v>
      </c>
    </row>
    <row r="178" spans="1:12" s="355" customFormat="1" ht="15.75">
      <c r="A178" s="354" t="s">
        <v>174</v>
      </c>
      <c r="B178" s="57" t="s">
        <v>100</v>
      </c>
      <c r="C178" s="115">
        <v>3</v>
      </c>
      <c r="D178" s="115">
        <v>1</v>
      </c>
      <c r="E178" s="115">
        <v>3</v>
      </c>
      <c r="F178" s="115">
        <v>3</v>
      </c>
      <c r="G178" s="340">
        <f>F178-E178</f>
        <v>0</v>
      </c>
      <c r="H178" s="340">
        <f>G178*100/E178</f>
        <v>0</v>
      </c>
      <c r="I178" s="340">
        <f>F178-D178</f>
        <v>2</v>
      </c>
      <c r="J178" s="340">
        <f>I178*100/D178</f>
        <v>200</v>
      </c>
      <c r="K178" s="340">
        <f>F178-C178</f>
        <v>0</v>
      </c>
      <c r="L178" s="340">
        <v>0</v>
      </c>
    </row>
    <row r="179" spans="1:12" s="73" customFormat="1" ht="15.75">
      <c r="A179" s="93" t="s">
        <v>175</v>
      </c>
      <c r="B179" s="15" t="s">
        <v>101</v>
      </c>
      <c r="C179" s="122">
        <v>1</v>
      </c>
      <c r="D179" s="122">
        <v>2</v>
      </c>
      <c r="E179" s="122">
        <v>1</v>
      </c>
      <c r="F179" s="122">
        <v>1</v>
      </c>
      <c r="G179" s="122">
        <v>0</v>
      </c>
      <c r="H179" s="122">
        <v>0</v>
      </c>
      <c r="I179" s="122">
        <v>-1</v>
      </c>
      <c r="J179" s="122">
        <v>-50</v>
      </c>
      <c r="K179" s="122">
        <v>0</v>
      </c>
      <c r="L179" s="122">
        <v>0</v>
      </c>
    </row>
    <row r="180" spans="1:12" ht="31.5">
      <c r="A180" s="16">
        <v>2</v>
      </c>
      <c r="B180" s="13" t="s">
        <v>28</v>
      </c>
      <c r="C180" s="88">
        <f>SUM(C181,C183,C188,C191,C193,C198,C203,C204,C207,C212,C214)</f>
        <v>34</v>
      </c>
      <c r="D180" s="88">
        <f t="shared" ref="D180:F180" si="76">SUM(D181,D183,D188,D191,D193,D198,D203,D204,D207,D212,D214)</f>
        <v>35</v>
      </c>
      <c r="E180" s="88">
        <f t="shared" si="76"/>
        <v>34</v>
      </c>
      <c r="F180" s="88">
        <f t="shared" si="76"/>
        <v>36</v>
      </c>
      <c r="G180" s="88">
        <f>F180-E180</f>
        <v>2</v>
      </c>
      <c r="H180" s="106">
        <f>G180*100/E180</f>
        <v>5.882352941176471</v>
      </c>
      <c r="I180" s="88">
        <f>F180-D180</f>
        <v>1</v>
      </c>
      <c r="J180" s="303">
        <f>I180*100/D180</f>
        <v>2.8571428571428572</v>
      </c>
      <c r="K180" s="88">
        <f>F180-C180</f>
        <v>2</v>
      </c>
      <c r="L180" s="303">
        <f>K180*100/C180</f>
        <v>5.882352941176471</v>
      </c>
    </row>
    <row r="181" spans="1:12" ht="15.75">
      <c r="A181" s="16" t="s">
        <v>161</v>
      </c>
      <c r="B181" s="17" t="s">
        <v>102</v>
      </c>
      <c r="C181" s="106" t="str">
        <f>C182</f>
        <v>-</v>
      </c>
      <c r="D181" s="106">
        <f t="shared" ref="D181:L181" si="77">D182</f>
        <v>0</v>
      </c>
      <c r="E181" s="106">
        <f t="shared" si="77"/>
        <v>0</v>
      </c>
      <c r="F181" s="106">
        <f t="shared" si="77"/>
        <v>1</v>
      </c>
      <c r="G181" s="106">
        <f t="shared" si="77"/>
        <v>1</v>
      </c>
      <c r="H181" s="106">
        <f t="shared" si="77"/>
        <v>1</v>
      </c>
      <c r="I181" s="106">
        <f t="shared" si="77"/>
        <v>1</v>
      </c>
      <c r="J181" s="106">
        <f t="shared" si="77"/>
        <v>1</v>
      </c>
      <c r="K181" s="106" t="str">
        <f t="shared" si="77"/>
        <v>-</v>
      </c>
      <c r="L181" s="106" t="str">
        <f t="shared" si="77"/>
        <v>-</v>
      </c>
    </row>
    <row r="182" spans="1:12" s="73" customFormat="1" ht="31.5">
      <c r="A182" s="59"/>
      <c r="B182" s="18" t="s">
        <v>171</v>
      </c>
      <c r="C182" s="287" t="s">
        <v>308</v>
      </c>
      <c r="D182" s="287">
        <v>0</v>
      </c>
      <c r="E182" s="288">
        <v>0</v>
      </c>
      <c r="F182" s="288">
        <v>1</v>
      </c>
      <c r="G182" s="288">
        <v>1</v>
      </c>
      <c r="H182" s="288">
        <v>1</v>
      </c>
      <c r="I182" s="288">
        <v>1</v>
      </c>
      <c r="J182" s="288">
        <v>1</v>
      </c>
      <c r="K182" s="287" t="s">
        <v>308</v>
      </c>
      <c r="L182" s="287" t="s">
        <v>308</v>
      </c>
    </row>
    <row r="183" spans="1:12" ht="15.75">
      <c r="A183" s="16" t="s">
        <v>162</v>
      </c>
      <c r="B183" s="22" t="s">
        <v>60</v>
      </c>
      <c r="C183" s="106">
        <f>SUM(C184:C187)</f>
        <v>9</v>
      </c>
      <c r="D183" s="106">
        <f t="shared" ref="D183:F183" si="78">SUM(D184:D187)</f>
        <v>9</v>
      </c>
      <c r="E183" s="106">
        <f t="shared" si="78"/>
        <v>9</v>
      </c>
      <c r="F183" s="106">
        <f t="shared" si="78"/>
        <v>8</v>
      </c>
      <c r="G183" s="106">
        <v>-1</v>
      </c>
      <c r="H183" s="303">
        <f>G183*100/E183</f>
        <v>-11.111111111111111</v>
      </c>
      <c r="I183" s="106">
        <v>-1</v>
      </c>
      <c r="J183" s="303">
        <f>I183*100/D183</f>
        <v>-11.111111111111111</v>
      </c>
      <c r="K183" s="106">
        <v>-1</v>
      </c>
      <c r="L183" s="303">
        <f>K183*100/C183</f>
        <v>-11.111111111111111</v>
      </c>
    </row>
    <row r="184" spans="1:12" s="86" customFormat="1" ht="33">
      <c r="A184" s="293"/>
      <c r="B184" s="85" t="s">
        <v>166</v>
      </c>
      <c r="C184" s="301">
        <v>2</v>
      </c>
      <c r="D184" s="301">
        <v>2</v>
      </c>
      <c r="E184" s="301">
        <v>2</v>
      </c>
      <c r="F184" s="301">
        <v>1</v>
      </c>
      <c r="G184" s="301">
        <v>-1</v>
      </c>
      <c r="H184" s="302">
        <v>-50</v>
      </c>
      <c r="I184" s="301">
        <v>-1</v>
      </c>
      <c r="J184" s="301">
        <v>-50</v>
      </c>
      <c r="K184" s="301">
        <v>-1</v>
      </c>
      <c r="L184" s="301">
        <v>-50</v>
      </c>
    </row>
    <row r="185" spans="1:12" s="86" customFormat="1" ht="16.5">
      <c r="A185" s="293"/>
      <c r="B185" s="85" t="s">
        <v>167</v>
      </c>
      <c r="C185" s="301">
        <v>2</v>
      </c>
      <c r="D185" s="301">
        <v>2</v>
      </c>
      <c r="E185" s="301">
        <v>2</v>
      </c>
      <c r="F185" s="301">
        <v>2</v>
      </c>
      <c r="G185" s="301">
        <v>0</v>
      </c>
      <c r="H185" s="301">
        <v>0</v>
      </c>
      <c r="I185" s="301">
        <v>0</v>
      </c>
      <c r="J185" s="301">
        <v>0</v>
      </c>
      <c r="K185" s="301">
        <v>0</v>
      </c>
      <c r="L185" s="301">
        <v>0</v>
      </c>
    </row>
    <row r="186" spans="1:12" s="86" customFormat="1" ht="16.5">
      <c r="A186" s="293"/>
      <c r="B186" s="85" t="s">
        <v>168</v>
      </c>
      <c r="C186" s="301">
        <v>2</v>
      </c>
      <c r="D186" s="301">
        <v>2</v>
      </c>
      <c r="E186" s="301">
        <v>2</v>
      </c>
      <c r="F186" s="301">
        <v>2</v>
      </c>
      <c r="G186" s="301">
        <v>0</v>
      </c>
      <c r="H186" s="301">
        <v>0</v>
      </c>
      <c r="I186" s="301">
        <v>0</v>
      </c>
      <c r="J186" s="301">
        <v>0</v>
      </c>
      <c r="K186" s="301">
        <v>0</v>
      </c>
      <c r="L186" s="301">
        <v>0</v>
      </c>
    </row>
    <row r="187" spans="1:12" s="86" customFormat="1" ht="16.5">
      <c r="A187" s="293"/>
      <c r="B187" s="85" t="s">
        <v>165</v>
      </c>
      <c r="C187" s="301">
        <v>3</v>
      </c>
      <c r="D187" s="301">
        <v>3</v>
      </c>
      <c r="E187" s="301">
        <v>3</v>
      </c>
      <c r="F187" s="301">
        <v>3</v>
      </c>
      <c r="G187" s="301">
        <v>0</v>
      </c>
      <c r="H187" s="301">
        <v>0</v>
      </c>
      <c r="I187" s="301">
        <v>0</v>
      </c>
      <c r="J187" s="301">
        <v>0</v>
      </c>
      <c r="K187" s="301">
        <v>0</v>
      </c>
      <c r="L187" s="301">
        <v>0</v>
      </c>
    </row>
    <row r="188" spans="1:12" ht="15.75">
      <c r="A188" s="16" t="s">
        <v>264</v>
      </c>
      <c r="B188" s="22" t="s">
        <v>176</v>
      </c>
      <c r="C188" s="131">
        <f>SUM(C189:C190)</f>
        <v>4</v>
      </c>
      <c r="D188" s="131">
        <f t="shared" ref="D188:F188" si="79">SUM(D189:D190)</f>
        <v>3</v>
      </c>
      <c r="E188" s="131">
        <f t="shared" si="79"/>
        <v>3</v>
      </c>
      <c r="F188" s="131">
        <f t="shared" si="79"/>
        <v>3</v>
      </c>
      <c r="G188" s="131">
        <v>0</v>
      </c>
      <c r="H188" s="131">
        <v>0</v>
      </c>
      <c r="I188" s="131">
        <v>0</v>
      </c>
      <c r="J188" s="131">
        <v>0</v>
      </c>
      <c r="K188" s="131">
        <v>-1</v>
      </c>
      <c r="L188" s="131">
        <f>K188*100/C188</f>
        <v>-25</v>
      </c>
    </row>
    <row r="189" spans="1:12" s="73" customFormat="1" ht="47.25">
      <c r="A189" s="299"/>
      <c r="B189" s="298" t="s">
        <v>103</v>
      </c>
      <c r="C189" s="135">
        <v>2</v>
      </c>
      <c r="D189" s="135">
        <v>2</v>
      </c>
      <c r="E189" s="135">
        <v>2</v>
      </c>
      <c r="F189" s="135">
        <v>2</v>
      </c>
      <c r="G189" s="249">
        <v>0</v>
      </c>
      <c r="H189" s="249">
        <v>0</v>
      </c>
      <c r="I189" s="249">
        <v>0</v>
      </c>
      <c r="J189" s="249">
        <v>0</v>
      </c>
      <c r="K189" s="249">
        <v>0</v>
      </c>
      <c r="L189" s="249">
        <v>0</v>
      </c>
    </row>
    <row r="190" spans="1:12" s="73" customFormat="1" ht="31.5">
      <c r="A190" s="299"/>
      <c r="B190" s="298" t="s">
        <v>104</v>
      </c>
      <c r="C190" s="119">
        <v>2</v>
      </c>
      <c r="D190" s="119">
        <v>1</v>
      </c>
      <c r="E190" s="119">
        <v>1</v>
      </c>
      <c r="F190" s="119">
        <v>1</v>
      </c>
      <c r="G190" s="119">
        <v>0</v>
      </c>
      <c r="H190" s="119">
        <v>0</v>
      </c>
      <c r="I190" s="119">
        <v>0</v>
      </c>
      <c r="J190" s="119">
        <v>0</v>
      </c>
      <c r="K190" s="119">
        <v>-1</v>
      </c>
      <c r="L190" s="120">
        <f>-1/2%</f>
        <v>-50</v>
      </c>
    </row>
    <row r="191" spans="1:12" s="162" customFormat="1" ht="15.75">
      <c r="A191" s="350" t="s">
        <v>265</v>
      </c>
      <c r="B191" s="97" t="s">
        <v>105</v>
      </c>
      <c r="C191" s="152">
        <v>1</v>
      </c>
      <c r="D191" s="152">
        <v>1</v>
      </c>
      <c r="E191" s="152">
        <v>1</v>
      </c>
      <c r="F191" s="152">
        <v>1</v>
      </c>
      <c r="G191" s="152">
        <v>0</v>
      </c>
      <c r="H191" s="152">
        <v>0</v>
      </c>
      <c r="I191" s="152">
        <v>0</v>
      </c>
      <c r="J191" s="152">
        <v>0</v>
      </c>
      <c r="K191" s="152">
        <v>0</v>
      </c>
      <c r="L191" s="152">
        <v>0</v>
      </c>
    </row>
    <row r="192" spans="1:12" s="73" customFormat="1" ht="15.75">
      <c r="A192" s="293"/>
      <c r="B192" s="297" t="s">
        <v>309</v>
      </c>
      <c r="C192" s="74"/>
      <c r="D192" s="74"/>
      <c r="E192" s="74"/>
      <c r="F192" s="74"/>
      <c r="G192" s="74"/>
      <c r="H192" s="74"/>
      <c r="I192" s="74"/>
      <c r="J192" s="74"/>
      <c r="K192" s="74"/>
      <c r="L192" s="74"/>
    </row>
    <row r="193" spans="1:12" ht="15.75">
      <c r="A193" s="16" t="s">
        <v>266</v>
      </c>
      <c r="B193" s="22" t="s">
        <v>106</v>
      </c>
      <c r="C193" s="131">
        <f>SUM(C194:C197)</f>
        <v>2</v>
      </c>
      <c r="D193" s="131">
        <f t="shared" ref="D193:F193" si="80">SUM(D194:D197)</f>
        <v>3</v>
      </c>
      <c r="E193" s="131">
        <f t="shared" si="80"/>
        <v>1</v>
      </c>
      <c r="F193" s="131">
        <f t="shared" si="80"/>
        <v>3</v>
      </c>
      <c r="G193" s="131">
        <v>2</v>
      </c>
      <c r="H193" s="131">
        <f>G193*100/E193</f>
        <v>200</v>
      </c>
      <c r="I193" s="131">
        <v>0</v>
      </c>
      <c r="J193" s="147">
        <v>0</v>
      </c>
      <c r="K193" s="131">
        <v>1</v>
      </c>
      <c r="L193" s="131">
        <f>K193*100/C193</f>
        <v>50</v>
      </c>
    </row>
    <row r="194" spans="1:12" s="73" customFormat="1" ht="15.75">
      <c r="A194" s="59"/>
      <c r="B194" s="15" t="s">
        <v>272</v>
      </c>
      <c r="C194" s="59">
        <v>1</v>
      </c>
      <c r="D194" s="59">
        <v>1</v>
      </c>
      <c r="E194" s="59">
        <v>1</v>
      </c>
      <c r="F194" s="59">
        <v>1</v>
      </c>
      <c r="G194" s="59">
        <v>0</v>
      </c>
      <c r="H194" s="59">
        <v>0</v>
      </c>
      <c r="I194" s="59">
        <f>F194-D194</f>
        <v>0</v>
      </c>
      <c r="J194" s="59">
        <v>0</v>
      </c>
      <c r="K194" s="59">
        <f>F194-C194</f>
        <v>0</v>
      </c>
      <c r="L194" s="59">
        <v>0</v>
      </c>
    </row>
    <row r="195" spans="1:12" s="73" customFormat="1" ht="15.75">
      <c r="A195" s="59"/>
      <c r="B195" s="15" t="s">
        <v>273</v>
      </c>
      <c r="C195" s="59">
        <v>1</v>
      </c>
      <c r="D195" s="59">
        <v>1</v>
      </c>
      <c r="E195" s="59">
        <v>0</v>
      </c>
      <c r="F195" s="59">
        <v>1</v>
      </c>
      <c r="G195" s="59">
        <v>1</v>
      </c>
      <c r="H195" s="175">
        <v>100</v>
      </c>
      <c r="I195" s="175">
        <f t="shared" ref="I195:I197" si="81">F195-D195</f>
        <v>0</v>
      </c>
      <c r="J195" s="175">
        <v>0</v>
      </c>
      <c r="K195" s="175">
        <f t="shared" ref="K195:K197" si="82">F195-C195</f>
        <v>0</v>
      </c>
      <c r="L195" s="175">
        <v>0</v>
      </c>
    </row>
    <row r="196" spans="1:12" s="73" customFormat="1" ht="15.75">
      <c r="A196" s="59"/>
      <c r="B196" s="15" t="s">
        <v>274</v>
      </c>
      <c r="C196" s="59">
        <v>0</v>
      </c>
      <c r="D196" s="59">
        <v>1</v>
      </c>
      <c r="E196" s="59">
        <v>0</v>
      </c>
      <c r="F196" s="59">
        <v>0</v>
      </c>
      <c r="G196" s="59">
        <v>0</v>
      </c>
      <c r="H196" s="175">
        <v>0</v>
      </c>
      <c r="I196" s="175">
        <f t="shared" si="81"/>
        <v>-1</v>
      </c>
      <c r="J196" s="175">
        <v>-100</v>
      </c>
      <c r="K196" s="175">
        <f t="shared" si="82"/>
        <v>0</v>
      </c>
      <c r="L196" s="175">
        <v>0</v>
      </c>
    </row>
    <row r="197" spans="1:12" s="73" customFormat="1" ht="18" customHeight="1">
      <c r="A197" s="59"/>
      <c r="B197" s="15" t="s">
        <v>275</v>
      </c>
      <c r="C197" s="59">
        <v>0</v>
      </c>
      <c r="D197" s="59">
        <v>0</v>
      </c>
      <c r="E197" s="59">
        <v>0</v>
      </c>
      <c r="F197" s="59">
        <v>1</v>
      </c>
      <c r="G197" s="59">
        <v>1</v>
      </c>
      <c r="H197" s="175">
        <v>100</v>
      </c>
      <c r="I197" s="175">
        <f t="shared" si="81"/>
        <v>1</v>
      </c>
      <c r="J197" s="175">
        <v>100</v>
      </c>
      <c r="K197" s="175">
        <f t="shared" si="82"/>
        <v>1</v>
      </c>
      <c r="L197" s="175">
        <v>100</v>
      </c>
    </row>
    <row r="198" spans="1:12" ht="15.75">
      <c r="A198" s="16" t="s">
        <v>267</v>
      </c>
      <c r="B198" s="22" t="s">
        <v>61</v>
      </c>
      <c r="C198" s="131">
        <f>SUM(C199:C202)</f>
        <v>7</v>
      </c>
      <c r="D198" s="131">
        <f t="shared" ref="D198:F198" si="83">SUM(D199:D202)</f>
        <v>6</v>
      </c>
      <c r="E198" s="131">
        <f t="shared" si="83"/>
        <v>4</v>
      </c>
      <c r="F198" s="131">
        <f t="shared" si="83"/>
        <v>6</v>
      </c>
      <c r="G198" s="131">
        <v>2</v>
      </c>
      <c r="H198" s="131">
        <f>G198*100/E198</f>
        <v>50</v>
      </c>
      <c r="I198" s="131">
        <v>0</v>
      </c>
      <c r="J198" s="131">
        <v>0</v>
      </c>
      <c r="K198" s="131">
        <v>-1</v>
      </c>
      <c r="L198" s="270">
        <f>K198*100/C198</f>
        <v>-14.285714285714286</v>
      </c>
    </row>
    <row r="199" spans="1:12" s="73" customFormat="1" ht="31.5">
      <c r="A199" s="59"/>
      <c r="B199" s="18" t="s">
        <v>261</v>
      </c>
      <c r="C199" s="213">
        <v>2</v>
      </c>
      <c r="D199" s="213">
        <v>2</v>
      </c>
      <c r="E199" s="213">
        <v>1</v>
      </c>
      <c r="F199" s="213">
        <v>2</v>
      </c>
      <c r="G199" s="213">
        <v>1</v>
      </c>
      <c r="H199" s="176">
        <v>100</v>
      </c>
      <c r="I199" s="213">
        <v>0</v>
      </c>
      <c r="J199" s="176">
        <v>0</v>
      </c>
      <c r="K199" s="213">
        <v>0</v>
      </c>
      <c r="L199" s="176">
        <v>0</v>
      </c>
    </row>
    <row r="200" spans="1:12" s="73" customFormat="1" ht="15.75">
      <c r="A200" s="59"/>
      <c r="B200" s="18" t="s">
        <v>262</v>
      </c>
      <c r="C200" s="213">
        <v>2</v>
      </c>
      <c r="D200" s="213">
        <v>0</v>
      </c>
      <c r="E200" s="213">
        <v>1</v>
      </c>
      <c r="F200" s="213">
        <v>1</v>
      </c>
      <c r="G200" s="213">
        <v>0</v>
      </c>
      <c r="H200" s="213">
        <v>0</v>
      </c>
      <c r="I200" s="213">
        <v>1</v>
      </c>
      <c r="J200" s="213">
        <v>100</v>
      </c>
      <c r="K200" s="213">
        <v>-1</v>
      </c>
      <c r="L200" s="176">
        <v>-50</v>
      </c>
    </row>
    <row r="201" spans="1:12" s="73" customFormat="1" ht="31.5">
      <c r="A201" s="59"/>
      <c r="B201" s="18" t="s">
        <v>263</v>
      </c>
      <c r="C201" s="213">
        <v>2</v>
      </c>
      <c r="D201" s="213">
        <v>3</v>
      </c>
      <c r="E201" s="213">
        <v>1</v>
      </c>
      <c r="F201" s="213">
        <v>2</v>
      </c>
      <c r="G201" s="213">
        <v>1</v>
      </c>
      <c r="H201" s="213">
        <v>100</v>
      </c>
      <c r="I201" s="213">
        <v>-1</v>
      </c>
      <c r="J201" s="213">
        <v>-33</v>
      </c>
      <c r="K201" s="213">
        <v>0</v>
      </c>
      <c r="L201" s="213">
        <v>0</v>
      </c>
    </row>
    <row r="202" spans="1:12" s="73" customFormat="1" ht="15.75">
      <c r="A202" s="59"/>
      <c r="B202" s="18" t="s">
        <v>271</v>
      </c>
      <c r="C202" s="213">
        <v>1</v>
      </c>
      <c r="D202" s="213">
        <v>1</v>
      </c>
      <c r="E202" s="213">
        <v>1</v>
      </c>
      <c r="F202" s="213">
        <v>1</v>
      </c>
      <c r="G202" s="213">
        <v>0</v>
      </c>
      <c r="H202" s="176">
        <v>0</v>
      </c>
      <c r="I202" s="176">
        <v>0</v>
      </c>
      <c r="J202" s="176">
        <v>0</v>
      </c>
      <c r="K202" s="176">
        <v>0</v>
      </c>
      <c r="L202" s="176">
        <v>0</v>
      </c>
    </row>
    <row r="203" spans="1:12" ht="15.75">
      <c r="A203" s="16" t="s">
        <v>268</v>
      </c>
      <c r="B203" s="22" t="s">
        <v>107</v>
      </c>
      <c r="C203" s="106">
        <v>2</v>
      </c>
      <c r="D203" s="106">
        <v>2</v>
      </c>
      <c r="E203" s="106">
        <v>2</v>
      </c>
      <c r="F203" s="106">
        <v>2</v>
      </c>
      <c r="G203" s="75">
        <v>0</v>
      </c>
      <c r="H203" s="75">
        <v>0</v>
      </c>
      <c r="I203" s="75">
        <v>0</v>
      </c>
      <c r="J203" s="75">
        <v>0</v>
      </c>
      <c r="K203" s="75">
        <v>0</v>
      </c>
      <c r="L203" s="75">
        <v>0</v>
      </c>
    </row>
    <row r="204" spans="1:12" ht="15.75">
      <c r="A204" s="54" t="s">
        <v>269</v>
      </c>
      <c r="B204" s="23" t="s">
        <v>108</v>
      </c>
      <c r="C204" s="131">
        <f>SUM(C205:C206)</f>
        <v>2</v>
      </c>
      <c r="D204" s="131">
        <f t="shared" ref="D204:F204" si="84">SUM(D205:D206)</f>
        <v>2</v>
      </c>
      <c r="E204" s="131">
        <f t="shared" si="84"/>
        <v>2</v>
      </c>
      <c r="F204" s="131">
        <f t="shared" si="84"/>
        <v>1</v>
      </c>
      <c r="G204" s="69">
        <v>-1</v>
      </c>
      <c r="H204" s="69">
        <f>G204*100/E204</f>
        <v>-50</v>
      </c>
      <c r="I204" s="69">
        <v>-1</v>
      </c>
      <c r="J204" s="69">
        <f>I204*100/D204</f>
        <v>-50</v>
      </c>
      <c r="K204" s="69">
        <v>-1</v>
      </c>
      <c r="L204" s="69">
        <f>K204*100/C204</f>
        <v>-50</v>
      </c>
    </row>
    <row r="205" spans="1:12" s="73" customFormat="1" ht="31.5">
      <c r="A205" s="99"/>
      <c r="B205" s="307" t="s">
        <v>315</v>
      </c>
      <c r="C205" s="253">
        <v>2</v>
      </c>
      <c r="D205" s="253">
        <v>1</v>
      </c>
      <c r="E205" s="253">
        <v>1</v>
      </c>
      <c r="F205" s="253">
        <v>1</v>
      </c>
      <c r="G205" s="253">
        <v>0</v>
      </c>
      <c r="H205" s="308">
        <v>0</v>
      </c>
      <c r="I205" s="253">
        <v>0</v>
      </c>
      <c r="J205" s="308">
        <v>0</v>
      </c>
      <c r="K205" s="253">
        <v>-1</v>
      </c>
      <c r="L205" s="308">
        <v>-50</v>
      </c>
    </row>
    <row r="206" spans="1:12" s="73" customFormat="1" ht="31.5">
      <c r="A206" s="99"/>
      <c r="B206" s="307" t="s">
        <v>319</v>
      </c>
      <c r="C206" s="125">
        <v>0</v>
      </c>
      <c r="D206" s="125">
        <v>1</v>
      </c>
      <c r="E206" s="125">
        <v>1</v>
      </c>
      <c r="F206" s="125">
        <v>0</v>
      </c>
      <c r="G206" s="125">
        <v>-1</v>
      </c>
      <c r="H206" s="308">
        <v>-100</v>
      </c>
      <c r="I206" s="125">
        <v>-1</v>
      </c>
      <c r="J206" s="308">
        <v>-100</v>
      </c>
      <c r="K206" s="125">
        <v>0</v>
      </c>
      <c r="L206" s="308">
        <v>0</v>
      </c>
    </row>
    <row r="207" spans="1:12" ht="15.75">
      <c r="A207" s="54" t="s">
        <v>270</v>
      </c>
      <c r="B207" s="23" t="s">
        <v>109</v>
      </c>
      <c r="C207" s="88">
        <f>SUM(C208:C211)</f>
        <v>5</v>
      </c>
      <c r="D207" s="88">
        <f t="shared" ref="D207:L207" si="85">SUM(D208:D211)</f>
        <v>6</v>
      </c>
      <c r="E207" s="88">
        <f t="shared" si="85"/>
        <v>9</v>
      </c>
      <c r="F207" s="88">
        <f t="shared" si="85"/>
        <v>8</v>
      </c>
      <c r="G207" s="88">
        <f t="shared" si="85"/>
        <v>-1</v>
      </c>
      <c r="H207" s="88">
        <f t="shared" si="85"/>
        <v>-33.333333333333336</v>
      </c>
      <c r="I207" s="88">
        <f t="shared" si="85"/>
        <v>2</v>
      </c>
      <c r="J207" s="88">
        <f t="shared" si="85"/>
        <v>216.66666666666666</v>
      </c>
      <c r="K207" s="88">
        <f t="shared" si="85"/>
        <v>3</v>
      </c>
      <c r="L207" s="88">
        <f t="shared" si="85"/>
        <v>250</v>
      </c>
    </row>
    <row r="208" spans="1:12" s="280" customFormat="1" ht="31.5">
      <c r="A208" s="99"/>
      <c r="B208" s="185" t="s">
        <v>177</v>
      </c>
      <c r="C208" s="277">
        <v>1</v>
      </c>
      <c r="D208" s="277">
        <v>1</v>
      </c>
      <c r="E208" s="277">
        <v>2</v>
      </c>
      <c r="F208" s="277">
        <v>2</v>
      </c>
      <c r="G208" s="278">
        <v>0</v>
      </c>
      <c r="H208" s="277">
        <v>0</v>
      </c>
      <c r="I208" s="277">
        <v>1</v>
      </c>
      <c r="J208" s="279">
        <f>1/2%</f>
        <v>50</v>
      </c>
      <c r="K208" s="277">
        <v>1</v>
      </c>
      <c r="L208" s="279">
        <f>1/2%</f>
        <v>50</v>
      </c>
    </row>
    <row r="209" spans="1:12" s="280" customFormat="1" ht="31.5">
      <c r="A209" s="99"/>
      <c r="B209" s="281" t="s">
        <v>178</v>
      </c>
      <c r="C209" s="277">
        <v>2</v>
      </c>
      <c r="D209" s="277">
        <v>2</v>
      </c>
      <c r="E209" s="277">
        <v>2</v>
      </c>
      <c r="F209" s="277">
        <v>2</v>
      </c>
      <c r="G209" s="278">
        <v>0</v>
      </c>
      <c r="H209" s="277">
        <v>0</v>
      </c>
      <c r="I209" s="277">
        <v>0</v>
      </c>
      <c r="J209" s="277">
        <v>0</v>
      </c>
      <c r="K209" s="277">
        <v>0</v>
      </c>
      <c r="L209" s="277">
        <v>0</v>
      </c>
    </row>
    <row r="210" spans="1:12" s="280" customFormat="1" ht="15.75">
      <c r="A210" s="99"/>
      <c r="B210" s="185" t="s">
        <v>179</v>
      </c>
      <c r="C210" s="277">
        <v>0</v>
      </c>
      <c r="D210" s="277">
        <v>0</v>
      </c>
      <c r="E210" s="277">
        <v>2</v>
      </c>
      <c r="F210" s="277">
        <v>2</v>
      </c>
      <c r="G210" s="278">
        <v>0</v>
      </c>
      <c r="H210" s="277">
        <v>0</v>
      </c>
      <c r="I210" s="277">
        <v>2</v>
      </c>
      <c r="J210" s="278">
        <v>200</v>
      </c>
      <c r="K210" s="277">
        <v>2</v>
      </c>
      <c r="L210" s="277">
        <v>200</v>
      </c>
    </row>
    <row r="211" spans="1:12" s="280" customFormat="1" ht="15.75">
      <c r="A211" s="99"/>
      <c r="B211" s="185" t="s">
        <v>180</v>
      </c>
      <c r="C211" s="277">
        <v>2</v>
      </c>
      <c r="D211" s="277">
        <v>3</v>
      </c>
      <c r="E211" s="277">
        <v>3</v>
      </c>
      <c r="F211" s="277">
        <v>2</v>
      </c>
      <c r="G211" s="278">
        <v>-1</v>
      </c>
      <c r="H211" s="279">
        <f>-1/3%</f>
        <v>-33.333333333333336</v>
      </c>
      <c r="I211" s="277">
        <v>-1</v>
      </c>
      <c r="J211" s="279">
        <f>-1/3%</f>
        <v>-33.333333333333336</v>
      </c>
      <c r="K211" s="277">
        <v>0</v>
      </c>
      <c r="L211" s="277">
        <v>0</v>
      </c>
    </row>
    <row r="212" spans="1:12" s="216" customFormat="1" ht="15.75">
      <c r="A212" s="54" t="s">
        <v>292</v>
      </c>
      <c r="B212" s="25" t="s">
        <v>290</v>
      </c>
      <c r="C212" s="145">
        <f>C213</f>
        <v>2</v>
      </c>
      <c r="D212" s="145">
        <f t="shared" ref="D212:F212" si="86">D213</f>
        <v>2</v>
      </c>
      <c r="E212" s="145">
        <f t="shared" si="86"/>
        <v>2</v>
      </c>
      <c r="F212" s="145">
        <f t="shared" si="86"/>
        <v>2</v>
      </c>
      <c r="G212" s="214">
        <v>0</v>
      </c>
      <c r="H212" s="215">
        <v>0</v>
      </c>
      <c r="I212" s="145">
        <v>0</v>
      </c>
      <c r="J212" s="215">
        <v>0</v>
      </c>
      <c r="K212" s="145">
        <v>0</v>
      </c>
      <c r="L212" s="145">
        <v>0</v>
      </c>
    </row>
    <row r="213" spans="1:12" s="280" customFormat="1" ht="15.75">
      <c r="A213" s="99"/>
      <c r="B213" s="185" t="s">
        <v>293</v>
      </c>
      <c r="C213" s="277">
        <v>2</v>
      </c>
      <c r="D213" s="277">
        <v>2</v>
      </c>
      <c r="E213" s="277">
        <v>2</v>
      </c>
      <c r="F213" s="277">
        <v>2</v>
      </c>
      <c r="G213" s="278">
        <v>0</v>
      </c>
      <c r="H213" s="278">
        <v>0</v>
      </c>
      <c r="I213" s="278">
        <v>0</v>
      </c>
      <c r="J213" s="278">
        <v>0</v>
      </c>
      <c r="K213" s="278">
        <v>0</v>
      </c>
      <c r="L213" s="278">
        <v>0</v>
      </c>
    </row>
    <row r="214" spans="1:12" s="357" customFormat="1" ht="15.75">
      <c r="A214" s="54" t="s">
        <v>403</v>
      </c>
      <c r="B214" s="97" t="s">
        <v>404</v>
      </c>
      <c r="C214" s="144">
        <f>C215</f>
        <v>0</v>
      </c>
      <c r="D214" s="144">
        <f t="shared" ref="D214:F214" si="87">D215</f>
        <v>1</v>
      </c>
      <c r="E214" s="144">
        <f t="shared" si="87"/>
        <v>1</v>
      </c>
      <c r="F214" s="144">
        <f t="shared" si="87"/>
        <v>1</v>
      </c>
      <c r="G214" s="356">
        <v>0</v>
      </c>
      <c r="H214" s="356">
        <v>0</v>
      </c>
      <c r="I214" s="356">
        <v>0</v>
      </c>
      <c r="J214" s="356">
        <v>0</v>
      </c>
      <c r="K214" s="356">
        <v>1</v>
      </c>
      <c r="L214" s="356">
        <v>100</v>
      </c>
    </row>
    <row r="215" spans="1:12" s="358" customFormat="1" ht="15.75">
      <c r="A215" s="99"/>
      <c r="B215" s="57" t="s">
        <v>405</v>
      </c>
      <c r="C215" s="319">
        <v>0</v>
      </c>
      <c r="D215" s="319">
        <v>1</v>
      </c>
      <c r="E215" s="319">
        <v>1</v>
      </c>
      <c r="F215" s="319">
        <v>1</v>
      </c>
      <c r="G215" s="356">
        <v>0</v>
      </c>
      <c r="H215" s="356">
        <v>0</v>
      </c>
      <c r="I215" s="356">
        <v>0</v>
      </c>
      <c r="J215" s="356">
        <v>0</v>
      </c>
      <c r="K215" s="356">
        <v>1</v>
      </c>
      <c r="L215" s="356">
        <v>100</v>
      </c>
    </row>
    <row r="216" spans="1:12" ht="31.5">
      <c r="A216" s="16">
        <v>3</v>
      </c>
      <c r="B216" s="13" t="s">
        <v>38</v>
      </c>
      <c r="C216" s="106">
        <f>C217</f>
        <v>1</v>
      </c>
      <c r="D216" s="106">
        <f t="shared" ref="D216:F216" si="88">D217</f>
        <v>1</v>
      </c>
      <c r="E216" s="106">
        <f t="shared" si="88"/>
        <v>0</v>
      </c>
      <c r="F216" s="106">
        <f t="shared" si="88"/>
        <v>0</v>
      </c>
      <c r="G216" s="106">
        <v>0</v>
      </c>
      <c r="H216" s="106">
        <v>0</v>
      </c>
      <c r="I216" s="106">
        <f>F216-D216</f>
        <v>-1</v>
      </c>
      <c r="J216" s="106">
        <f>I216*100/D216</f>
        <v>-100</v>
      </c>
      <c r="K216" s="106">
        <f>F216-C216</f>
        <v>-1</v>
      </c>
      <c r="L216" s="106">
        <f>K216*100/C216</f>
        <v>-100</v>
      </c>
    </row>
    <row r="217" spans="1:12" ht="15.75">
      <c r="A217" s="295">
        <v>3.1</v>
      </c>
      <c r="B217" s="292" t="s">
        <v>136</v>
      </c>
      <c r="C217" s="106">
        <f>C218</f>
        <v>1</v>
      </c>
      <c r="D217" s="106">
        <f t="shared" ref="D217:L217" si="89">D218</f>
        <v>1</v>
      </c>
      <c r="E217" s="106">
        <f t="shared" si="89"/>
        <v>0</v>
      </c>
      <c r="F217" s="106">
        <f t="shared" si="89"/>
        <v>0</v>
      </c>
      <c r="G217" s="106">
        <f t="shared" si="89"/>
        <v>0</v>
      </c>
      <c r="H217" s="106">
        <f t="shared" si="89"/>
        <v>0</v>
      </c>
      <c r="I217" s="106">
        <f t="shared" si="89"/>
        <v>-1</v>
      </c>
      <c r="J217" s="106">
        <f t="shared" si="89"/>
        <v>-100</v>
      </c>
      <c r="K217" s="106">
        <f t="shared" si="89"/>
        <v>-1</v>
      </c>
      <c r="L217" s="106">
        <f t="shared" si="89"/>
        <v>-100</v>
      </c>
    </row>
    <row r="218" spans="1:12" s="73" customFormat="1" ht="31.5">
      <c r="A218" s="299"/>
      <c r="B218" s="298" t="s">
        <v>135</v>
      </c>
      <c r="C218" s="290">
        <v>1</v>
      </c>
      <c r="D218" s="290">
        <v>1</v>
      </c>
      <c r="E218" s="290">
        <v>0</v>
      </c>
      <c r="F218" s="290">
        <v>0</v>
      </c>
      <c r="G218" s="290">
        <v>0</v>
      </c>
      <c r="H218" s="290">
        <v>0</v>
      </c>
      <c r="I218" s="290">
        <v>-1</v>
      </c>
      <c r="J218" s="290">
        <v>-100</v>
      </c>
      <c r="K218" s="290">
        <v>-1</v>
      </c>
      <c r="L218" s="290">
        <v>-100</v>
      </c>
    </row>
    <row r="219" spans="1:12" ht="15.75">
      <c r="A219" s="12">
        <v>4</v>
      </c>
      <c r="B219" s="13" t="s">
        <v>39</v>
      </c>
      <c r="C219" s="131">
        <f>C220</f>
        <v>14</v>
      </c>
      <c r="D219" s="131">
        <f t="shared" ref="D219:L219" si="90">D220</f>
        <v>14</v>
      </c>
      <c r="E219" s="131">
        <f t="shared" si="90"/>
        <v>4</v>
      </c>
      <c r="F219" s="131">
        <f t="shared" si="90"/>
        <v>2</v>
      </c>
      <c r="G219" s="131">
        <f t="shared" si="90"/>
        <v>-2</v>
      </c>
      <c r="H219" s="131">
        <f t="shared" si="90"/>
        <v>-50</v>
      </c>
      <c r="I219" s="131">
        <f t="shared" si="90"/>
        <v>-12</v>
      </c>
      <c r="J219" s="270">
        <f t="shared" si="90"/>
        <v>-85.714285714285708</v>
      </c>
      <c r="K219" s="131">
        <f t="shared" si="90"/>
        <v>-12</v>
      </c>
      <c r="L219" s="270">
        <f t="shared" si="90"/>
        <v>-85.714285714285708</v>
      </c>
    </row>
    <row r="220" spans="1:12" ht="15.75">
      <c r="A220" s="21" t="s">
        <v>402</v>
      </c>
      <c r="B220" s="19" t="s">
        <v>138</v>
      </c>
      <c r="C220" s="106">
        <f>C221</f>
        <v>14</v>
      </c>
      <c r="D220" s="106">
        <f t="shared" ref="D220:L220" si="91">D221</f>
        <v>14</v>
      </c>
      <c r="E220" s="106">
        <f t="shared" si="91"/>
        <v>4</v>
      </c>
      <c r="F220" s="106">
        <f t="shared" si="91"/>
        <v>2</v>
      </c>
      <c r="G220" s="106">
        <f t="shared" si="91"/>
        <v>-2</v>
      </c>
      <c r="H220" s="106">
        <f t="shared" si="91"/>
        <v>-50</v>
      </c>
      <c r="I220" s="106">
        <f t="shared" si="91"/>
        <v>-12</v>
      </c>
      <c r="J220" s="303">
        <f t="shared" si="91"/>
        <v>-85.714285714285708</v>
      </c>
      <c r="K220" s="106">
        <f t="shared" si="91"/>
        <v>-12</v>
      </c>
      <c r="L220" s="303">
        <f t="shared" si="91"/>
        <v>-85.714285714285708</v>
      </c>
    </row>
    <row r="221" spans="1:12" ht="15.75">
      <c r="A221" s="12"/>
      <c r="B221" s="13" t="s">
        <v>137</v>
      </c>
      <c r="C221" s="106">
        <v>14</v>
      </c>
      <c r="D221" s="106">
        <v>14</v>
      </c>
      <c r="E221" s="106">
        <v>4</v>
      </c>
      <c r="F221" s="106">
        <v>2</v>
      </c>
      <c r="G221" s="106">
        <v>-2</v>
      </c>
      <c r="H221" s="106">
        <f>G221*100/E221</f>
        <v>-50</v>
      </c>
      <c r="I221" s="106">
        <v>-12</v>
      </c>
      <c r="J221" s="303">
        <f>I221*100/D221</f>
        <v>-85.714285714285708</v>
      </c>
      <c r="K221" s="106">
        <v>-12</v>
      </c>
      <c r="L221" s="303">
        <f>K221*100/C221</f>
        <v>-85.714285714285708</v>
      </c>
    </row>
    <row r="222" spans="1:12" s="73" customFormat="1" ht="31.5">
      <c r="A222" s="299"/>
      <c r="B222" s="294" t="s">
        <v>396</v>
      </c>
      <c r="C222" s="249">
        <v>0</v>
      </c>
      <c r="D222" s="249">
        <v>0</v>
      </c>
      <c r="E222" s="249">
        <v>1</v>
      </c>
      <c r="F222" s="249">
        <v>1</v>
      </c>
      <c r="G222" s="135">
        <v>0</v>
      </c>
      <c r="H222" s="135">
        <v>0</v>
      </c>
      <c r="I222" s="135">
        <v>1</v>
      </c>
      <c r="J222" s="135">
        <v>100</v>
      </c>
      <c r="K222" s="135">
        <v>1</v>
      </c>
      <c r="L222" s="135">
        <v>100</v>
      </c>
    </row>
    <row r="223" spans="1:12" s="73" customFormat="1" ht="31.5">
      <c r="A223" s="299"/>
      <c r="B223" s="294" t="s">
        <v>397</v>
      </c>
      <c r="C223" s="249">
        <v>0</v>
      </c>
      <c r="D223" s="249">
        <v>0</v>
      </c>
      <c r="E223" s="317">
        <v>1</v>
      </c>
      <c r="F223" s="317">
        <v>1</v>
      </c>
      <c r="G223" s="135">
        <v>0</v>
      </c>
      <c r="H223" s="135">
        <v>0</v>
      </c>
      <c r="I223" s="135">
        <v>1</v>
      </c>
      <c r="J223" s="135">
        <v>100</v>
      </c>
      <c r="K223" s="135">
        <v>1</v>
      </c>
      <c r="L223" s="135">
        <v>100</v>
      </c>
    </row>
    <row r="224" spans="1:12" s="73" customFormat="1" ht="31.5">
      <c r="A224" s="299"/>
      <c r="B224" s="294" t="s">
        <v>398</v>
      </c>
      <c r="C224" s="135">
        <v>14</v>
      </c>
      <c r="D224" s="66">
        <v>14</v>
      </c>
      <c r="E224" s="177">
        <v>4</v>
      </c>
      <c r="F224" s="177">
        <v>2</v>
      </c>
      <c r="G224" s="135">
        <v>-2</v>
      </c>
      <c r="H224" s="135">
        <f>G224*100/E224</f>
        <v>-50</v>
      </c>
      <c r="I224" s="135">
        <v>-12</v>
      </c>
      <c r="J224" s="318">
        <f>I224*100/D224</f>
        <v>-85.714285714285708</v>
      </c>
      <c r="K224" s="135">
        <v>-12</v>
      </c>
      <c r="L224" s="318">
        <f>K224*100/C224</f>
        <v>-85.714285714285708</v>
      </c>
    </row>
    <row r="225" spans="1:12" s="73" customFormat="1" ht="31.5">
      <c r="A225" s="299"/>
      <c r="B225" s="298" t="s">
        <v>399</v>
      </c>
      <c r="C225" s="66">
        <v>9</v>
      </c>
      <c r="D225" s="177">
        <v>11</v>
      </c>
      <c r="E225" s="135">
        <v>0</v>
      </c>
      <c r="F225" s="135">
        <v>0</v>
      </c>
      <c r="G225" s="135">
        <v>0</v>
      </c>
      <c r="H225" s="135">
        <v>0</v>
      </c>
      <c r="I225" s="135">
        <v>-11</v>
      </c>
      <c r="J225" s="135">
        <f>I225*100/D225</f>
        <v>-100</v>
      </c>
      <c r="K225" s="135">
        <v>-9</v>
      </c>
      <c r="L225" s="135">
        <f>K225*100/C225</f>
        <v>-100</v>
      </c>
    </row>
    <row r="226" spans="1:12" s="73" customFormat="1" ht="31.5">
      <c r="A226" s="299"/>
      <c r="B226" s="298" t="s">
        <v>400</v>
      </c>
      <c r="C226" s="316" t="s">
        <v>316</v>
      </c>
      <c r="D226" s="177">
        <v>0</v>
      </c>
      <c r="E226" s="135">
        <v>0</v>
      </c>
      <c r="F226" s="135">
        <v>0</v>
      </c>
      <c r="G226" s="135">
        <v>0</v>
      </c>
      <c r="H226" s="135">
        <v>0</v>
      </c>
      <c r="I226" s="135">
        <v>0</v>
      </c>
      <c r="J226" s="135">
        <v>0</v>
      </c>
      <c r="K226" s="135">
        <v>0</v>
      </c>
      <c r="L226" s="135">
        <v>0</v>
      </c>
    </row>
    <row r="227" spans="1:12" s="73" customFormat="1" ht="15.75">
      <c r="A227" s="299"/>
      <c r="B227" s="298" t="s">
        <v>401</v>
      </c>
      <c r="C227" s="66">
        <v>5</v>
      </c>
      <c r="D227" s="177">
        <v>5</v>
      </c>
      <c r="E227" s="135">
        <v>0</v>
      </c>
      <c r="F227" s="135">
        <v>0</v>
      </c>
      <c r="G227" s="135">
        <v>0</v>
      </c>
      <c r="H227" s="135">
        <v>0</v>
      </c>
      <c r="I227" s="135">
        <v>-5</v>
      </c>
      <c r="J227" s="135">
        <f>I227*100/D227</f>
        <v>-100</v>
      </c>
      <c r="K227" s="135">
        <v>-5</v>
      </c>
      <c r="L227" s="135">
        <f>K227*100/C227</f>
        <v>-100</v>
      </c>
    </row>
    <row r="228" spans="1:12" ht="15.75">
      <c r="A228" s="262">
        <v>5</v>
      </c>
      <c r="B228" s="272" t="s">
        <v>40</v>
      </c>
      <c r="C228" s="273">
        <f>SUM(C229,C233,C237,C241,C248,C251,C257,C264,C268,C271,C276,C280)</f>
        <v>50</v>
      </c>
      <c r="D228" s="273">
        <f t="shared" ref="D228:F228" si="92">SUM(D229,D233,D237,D241,D248,D251,D257,D264,D268,D271,D276,D280)</f>
        <v>68</v>
      </c>
      <c r="E228" s="273">
        <f t="shared" si="92"/>
        <v>72</v>
      </c>
      <c r="F228" s="273">
        <f t="shared" si="92"/>
        <v>75</v>
      </c>
      <c r="G228" s="273">
        <v>3</v>
      </c>
      <c r="H228" s="274">
        <f>G228*100/E228</f>
        <v>4.166666666666667</v>
      </c>
      <c r="I228" s="273">
        <f>F228-D228</f>
        <v>7</v>
      </c>
      <c r="J228" s="274">
        <f>I228*100/D228</f>
        <v>10.294117647058824</v>
      </c>
      <c r="K228" s="273">
        <f>F228-C228</f>
        <v>25</v>
      </c>
      <c r="L228" s="274">
        <f>K228*100/C228</f>
        <v>50</v>
      </c>
    </row>
    <row r="229" spans="1:12" ht="15.75" hidden="1">
      <c r="A229" s="59">
        <v>5.0999999999999996</v>
      </c>
      <c r="B229" s="15" t="s">
        <v>42</v>
      </c>
      <c r="C229" s="135">
        <f>SUM(C230:C232)</f>
        <v>1</v>
      </c>
      <c r="D229" s="135">
        <f t="shared" ref="D229:L229" si="93">SUM(D230:D232)</f>
        <v>3</v>
      </c>
      <c r="E229" s="135">
        <f t="shared" si="93"/>
        <v>4</v>
      </c>
      <c r="F229" s="135">
        <f t="shared" si="93"/>
        <v>5</v>
      </c>
      <c r="G229" s="135">
        <f t="shared" si="93"/>
        <v>1</v>
      </c>
      <c r="H229" s="135">
        <f t="shared" si="93"/>
        <v>50</v>
      </c>
      <c r="I229" s="135">
        <f t="shared" si="93"/>
        <v>2</v>
      </c>
      <c r="J229" s="135">
        <f t="shared" si="93"/>
        <v>200</v>
      </c>
      <c r="K229" s="135">
        <f t="shared" si="93"/>
        <v>4</v>
      </c>
      <c r="L229" s="135">
        <f t="shared" si="93"/>
        <v>400</v>
      </c>
    </row>
    <row r="230" spans="1:12" ht="15.75" hidden="1">
      <c r="A230" s="12"/>
      <c r="B230" s="17" t="s">
        <v>110</v>
      </c>
      <c r="C230" s="42">
        <v>0</v>
      </c>
      <c r="D230" s="106">
        <v>2</v>
      </c>
      <c r="E230" s="106">
        <v>2</v>
      </c>
      <c r="F230" s="106">
        <v>2</v>
      </c>
      <c r="G230" s="134">
        <v>0</v>
      </c>
      <c r="H230" s="134">
        <v>0</v>
      </c>
      <c r="I230" s="134">
        <v>0</v>
      </c>
      <c r="J230" s="134">
        <v>0</v>
      </c>
      <c r="K230" s="106">
        <v>2</v>
      </c>
      <c r="L230" s="106">
        <v>200</v>
      </c>
    </row>
    <row r="231" spans="1:12" ht="15.75" hidden="1">
      <c r="A231" s="12"/>
      <c r="B231" s="17" t="s">
        <v>111</v>
      </c>
      <c r="C231" s="131">
        <v>0</v>
      </c>
      <c r="D231" s="131">
        <v>0</v>
      </c>
      <c r="E231" s="106">
        <v>1</v>
      </c>
      <c r="F231" s="106">
        <v>2</v>
      </c>
      <c r="G231" s="134">
        <v>1</v>
      </c>
      <c r="H231" s="75">
        <v>50</v>
      </c>
      <c r="I231" s="131">
        <v>2</v>
      </c>
      <c r="J231" s="131">
        <v>200</v>
      </c>
      <c r="K231" s="131">
        <v>2</v>
      </c>
      <c r="L231" s="131">
        <v>200</v>
      </c>
    </row>
    <row r="232" spans="1:12" ht="15.75" hidden="1">
      <c r="A232" s="12"/>
      <c r="B232" s="17" t="s">
        <v>112</v>
      </c>
      <c r="C232" s="106">
        <v>1</v>
      </c>
      <c r="D232" s="106">
        <v>1</v>
      </c>
      <c r="E232" s="106">
        <v>1</v>
      </c>
      <c r="F232" s="106">
        <v>1</v>
      </c>
      <c r="G232" s="132">
        <v>0</v>
      </c>
      <c r="H232" s="132">
        <v>0</v>
      </c>
      <c r="I232" s="132">
        <v>0</v>
      </c>
      <c r="J232" s="132">
        <v>0</v>
      </c>
      <c r="K232" s="132">
        <v>0</v>
      </c>
      <c r="L232" s="132">
        <v>0</v>
      </c>
    </row>
    <row r="233" spans="1:12" ht="15.75" hidden="1">
      <c r="A233" s="59">
        <v>5.2</v>
      </c>
      <c r="B233" s="15" t="s">
        <v>43</v>
      </c>
      <c r="C233" s="106">
        <f>SUM(C234:C236)</f>
        <v>1</v>
      </c>
      <c r="D233" s="106">
        <f t="shared" ref="D233:I233" si="94">SUM(D234:D236)</f>
        <v>4</v>
      </c>
      <c r="E233" s="106">
        <f t="shared" si="94"/>
        <v>6</v>
      </c>
      <c r="F233" s="106">
        <f t="shared" si="94"/>
        <v>6</v>
      </c>
      <c r="G233" s="106">
        <f t="shared" si="94"/>
        <v>0</v>
      </c>
      <c r="H233" s="106">
        <f t="shared" si="94"/>
        <v>0</v>
      </c>
      <c r="I233" s="106">
        <f t="shared" si="94"/>
        <v>2</v>
      </c>
      <c r="J233" s="106">
        <f>I233*100/D233</f>
        <v>50</v>
      </c>
      <c r="K233" s="106">
        <v>5</v>
      </c>
      <c r="L233" s="106">
        <f>K233*100/C233</f>
        <v>500</v>
      </c>
    </row>
    <row r="234" spans="1:12" ht="15.75" hidden="1">
      <c r="A234" s="24"/>
      <c r="B234" s="22" t="s">
        <v>113</v>
      </c>
      <c r="C234" s="163">
        <v>0</v>
      </c>
      <c r="D234" s="163">
        <v>3</v>
      </c>
      <c r="E234" s="163">
        <v>3</v>
      </c>
      <c r="F234" s="163">
        <v>3</v>
      </c>
      <c r="G234" s="163">
        <v>0</v>
      </c>
      <c r="H234" s="163"/>
      <c r="I234" s="163">
        <v>0</v>
      </c>
      <c r="J234" s="163"/>
      <c r="K234" s="163"/>
      <c r="L234" s="163"/>
    </row>
    <row r="235" spans="1:12" ht="15.75" hidden="1">
      <c r="A235" s="24"/>
      <c r="B235" s="22" t="s">
        <v>114</v>
      </c>
      <c r="C235" s="163">
        <v>1</v>
      </c>
      <c r="D235" s="163">
        <v>1</v>
      </c>
      <c r="E235" s="163">
        <v>1</v>
      </c>
      <c r="F235" s="163">
        <v>1</v>
      </c>
      <c r="G235" s="163">
        <v>0</v>
      </c>
      <c r="H235" s="163">
        <v>0</v>
      </c>
      <c r="I235" s="163">
        <v>0</v>
      </c>
      <c r="J235" s="163">
        <v>0</v>
      </c>
      <c r="K235" s="163">
        <v>0</v>
      </c>
      <c r="L235" s="163">
        <v>0</v>
      </c>
    </row>
    <row r="236" spans="1:12" ht="15.75" hidden="1">
      <c r="A236" s="24"/>
      <c r="B236" s="22" t="s">
        <v>115</v>
      </c>
      <c r="C236" s="163">
        <v>0</v>
      </c>
      <c r="D236" s="163">
        <v>0</v>
      </c>
      <c r="E236" s="163">
        <v>2</v>
      </c>
      <c r="F236" s="163">
        <v>2</v>
      </c>
      <c r="G236" s="163">
        <v>0</v>
      </c>
      <c r="H236" s="222">
        <v>0</v>
      </c>
      <c r="I236" s="163">
        <v>2</v>
      </c>
      <c r="J236" s="163">
        <v>200</v>
      </c>
      <c r="K236" s="163">
        <v>2</v>
      </c>
      <c r="L236" s="163">
        <v>200</v>
      </c>
    </row>
    <row r="237" spans="1:12" ht="15.75" hidden="1">
      <c r="A237" s="59">
        <v>5.3</v>
      </c>
      <c r="B237" s="15" t="s">
        <v>44</v>
      </c>
      <c r="C237" s="131">
        <f>SUM(C238:C240)</f>
        <v>0</v>
      </c>
      <c r="D237" s="131">
        <f t="shared" ref="D237:K237" si="95">SUM(D238:D240)</f>
        <v>3</v>
      </c>
      <c r="E237" s="131">
        <f t="shared" si="95"/>
        <v>5</v>
      </c>
      <c r="F237" s="131">
        <f t="shared" si="95"/>
        <v>5</v>
      </c>
      <c r="G237" s="131">
        <f t="shared" si="95"/>
        <v>0</v>
      </c>
      <c r="H237" s="131">
        <f t="shared" si="95"/>
        <v>0</v>
      </c>
      <c r="I237" s="131">
        <f t="shared" si="95"/>
        <v>2</v>
      </c>
      <c r="J237" s="270">
        <f>I237*100/D237</f>
        <v>66.666666666666671</v>
      </c>
      <c r="K237" s="131">
        <f t="shared" si="95"/>
        <v>5</v>
      </c>
      <c r="L237" s="131">
        <v>500</v>
      </c>
    </row>
    <row r="238" spans="1:12" ht="15.75" hidden="1">
      <c r="A238" s="59"/>
      <c r="B238" s="22" t="s">
        <v>113</v>
      </c>
      <c r="C238" s="91">
        <v>0</v>
      </c>
      <c r="D238" s="91">
        <v>3</v>
      </c>
      <c r="E238" s="91">
        <v>3</v>
      </c>
      <c r="F238" s="91">
        <v>3</v>
      </c>
      <c r="G238" s="106">
        <v>0</v>
      </c>
      <c r="H238" s="106">
        <v>0</v>
      </c>
      <c r="I238" s="106">
        <v>0</v>
      </c>
      <c r="J238" s="106">
        <v>0</v>
      </c>
      <c r="K238" s="106">
        <v>3</v>
      </c>
      <c r="L238" s="106">
        <v>300</v>
      </c>
    </row>
    <row r="239" spans="1:12" ht="15.75" hidden="1">
      <c r="A239" s="12"/>
      <c r="B239" s="13" t="s">
        <v>115</v>
      </c>
      <c r="C239" s="91">
        <v>0</v>
      </c>
      <c r="D239" s="91">
        <v>0</v>
      </c>
      <c r="E239" s="91">
        <v>2</v>
      </c>
      <c r="F239" s="91">
        <v>2</v>
      </c>
      <c r="G239" s="106">
        <v>0</v>
      </c>
      <c r="H239" s="106">
        <v>0</v>
      </c>
      <c r="I239" s="106">
        <v>2</v>
      </c>
      <c r="J239" s="106">
        <v>200</v>
      </c>
      <c r="K239" s="106">
        <v>2</v>
      </c>
      <c r="L239" s="106">
        <v>200</v>
      </c>
    </row>
    <row r="240" spans="1:12" ht="15.75" hidden="1">
      <c r="A240" s="16"/>
      <c r="B240" s="23" t="s">
        <v>116</v>
      </c>
      <c r="C240" s="91">
        <v>0</v>
      </c>
      <c r="D240" s="91">
        <v>0</v>
      </c>
      <c r="E240" s="91">
        <v>0</v>
      </c>
      <c r="F240" s="91">
        <v>0</v>
      </c>
      <c r="G240" s="106">
        <v>0</v>
      </c>
      <c r="H240" s="106">
        <v>0</v>
      </c>
      <c r="I240" s="106">
        <v>0</v>
      </c>
      <c r="J240" s="106">
        <v>0</v>
      </c>
      <c r="K240" s="106">
        <v>0</v>
      </c>
      <c r="L240" s="106">
        <v>0</v>
      </c>
    </row>
    <row r="241" spans="1:12" ht="15.75" hidden="1">
      <c r="A241" s="59">
        <v>5.4</v>
      </c>
      <c r="B241" s="15" t="s">
        <v>45</v>
      </c>
      <c r="C241" s="131">
        <f>SUM(C242:C247)</f>
        <v>6</v>
      </c>
      <c r="D241" s="131">
        <f t="shared" ref="D241:G241" si="96">SUM(D242:D247)</f>
        <v>9</v>
      </c>
      <c r="E241" s="131">
        <f t="shared" si="96"/>
        <v>9</v>
      </c>
      <c r="F241" s="131">
        <f t="shared" si="96"/>
        <v>8</v>
      </c>
      <c r="G241" s="131">
        <f t="shared" si="96"/>
        <v>-1</v>
      </c>
      <c r="H241" s="270">
        <f>G241*100/E241</f>
        <v>-11.111111111111111</v>
      </c>
      <c r="I241" s="131">
        <v>-1</v>
      </c>
      <c r="J241" s="270">
        <f>I241*100/G241</f>
        <v>100</v>
      </c>
      <c r="K241" s="131">
        <v>2</v>
      </c>
      <c r="L241" s="270">
        <f>K241*100/C241</f>
        <v>33.333333333333336</v>
      </c>
    </row>
    <row r="242" spans="1:12" ht="15.75" hidden="1">
      <c r="A242" s="24"/>
      <c r="B242" s="25" t="s">
        <v>117</v>
      </c>
      <c r="C242" s="223">
        <v>1</v>
      </c>
      <c r="D242" s="223">
        <v>2</v>
      </c>
      <c r="E242" s="223">
        <v>1</v>
      </c>
      <c r="F242" s="223">
        <v>0</v>
      </c>
      <c r="G242" s="224">
        <f>F242-E242</f>
        <v>-1</v>
      </c>
      <c r="H242" s="224">
        <f>1*100/E242</f>
        <v>100</v>
      </c>
      <c r="I242" s="224">
        <f>F242-D242</f>
        <v>-2</v>
      </c>
      <c r="J242" s="224">
        <f>-2*100/2</f>
        <v>-100</v>
      </c>
      <c r="K242" s="224">
        <f>F242-C242</f>
        <v>-1</v>
      </c>
      <c r="L242" s="224">
        <f>-1*100/1</f>
        <v>-100</v>
      </c>
    </row>
    <row r="243" spans="1:12" ht="15.75" hidden="1">
      <c r="A243" s="24"/>
      <c r="B243" s="25" t="s">
        <v>118</v>
      </c>
      <c r="C243" s="223" t="s">
        <v>281</v>
      </c>
      <c r="D243" s="223" t="s">
        <v>281</v>
      </c>
      <c r="E243" s="223">
        <v>2</v>
      </c>
      <c r="F243" s="223">
        <v>1</v>
      </c>
      <c r="G243" s="224">
        <f t="shared" ref="G243:G247" si="97">F243-E243</f>
        <v>-1</v>
      </c>
      <c r="H243" s="224">
        <f>1*100/E243</f>
        <v>50</v>
      </c>
      <c r="I243" s="224"/>
      <c r="J243" s="224"/>
      <c r="K243" s="224"/>
      <c r="L243" s="224"/>
    </row>
    <row r="244" spans="1:12" ht="15.75" hidden="1">
      <c r="A244" s="24"/>
      <c r="B244" s="25" t="s">
        <v>119</v>
      </c>
      <c r="C244" s="223">
        <v>1</v>
      </c>
      <c r="D244" s="223">
        <v>1</v>
      </c>
      <c r="E244" s="223">
        <v>1</v>
      </c>
      <c r="F244" s="223">
        <v>1</v>
      </c>
      <c r="G244" s="224">
        <v>0</v>
      </c>
      <c r="H244" s="224">
        <v>0</v>
      </c>
      <c r="I244" s="224">
        <v>0</v>
      </c>
      <c r="J244" s="224">
        <v>0</v>
      </c>
      <c r="K244" s="224">
        <v>0</v>
      </c>
      <c r="L244" s="224">
        <v>0</v>
      </c>
    </row>
    <row r="245" spans="1:12" ht="15.75" hidden="1">
      <c r="A245" s="24"/>
      <c r="B245" s="25" t="s">
        <v>110</v>
      </c>
      <c r="C245" s="223">
        <v>2</v>
      </c>
      <c r="D245" s="223">
        <v>4</v>
      </c>
      <c r="E245" s="223">
        <v>3</v>
      </c>
      <c r="F245" s="223">
        <v>3</v>
      </c>
      <c r="G245" s="224">
        <f t="shared" si="97"/>
        <v>0</v>
      </c>
      <c r="H245" s="224">
        <v>0</v>
      </c>
      <c r="I245" s="224">
        <f t="shared" ref="I245:I247" si="98">F245-D245</f>
        <v>-1</v>
      </c>
      <c r="J245" s="224">
        <f>-1*100/4</f>
        <v>-25</v>
      </c>
      <c r="K245" s="224">
        <f t="shared" ref="K245:K247" si="99">F245-C245</f>
        <v>1</v>
      </c>
      <c r="L245" s="224">
        <f>1*100/2</f>
        <v>50</v>
      </c>
    </row>
    <row r="246" spans="1:12" ht="15.75" hidden="1">
      <c r="A246" s="24"/>
      <c r="B246" s="25" t="s">
        <v>120</v>
      </c>
      <c r="C246" s="223">
        <v>2</v>
      </c>
      <c r="D246" s="223">
        <v>2</v>
      </c>
      <c r="E246" s="223">
        <v>2</v>
      </c>
      <c r="F246" s="223">
        <v>3</v>
      </c>
      <c r="G246" s="224">
        <f t="shared" si="97"/>
        <v>1</v>
      </c>
      <c r="H246" s="224">
        <f>1*100/E246</f>
        <v>50</v>
      </c>
      <c r="I246" s="224">
        <f t="shared" si="98"/>
        <v>1</v>
      </c>
      <c r="J246" s="224">
        <f>1*100/2</f>
        <v>50</v>
      </c>
      <c r="K246" s="224">
        <f t="shared" si="99"/>
        <v>1</v>
      </c>
      <c r="L246" s="224">
        <f>1*100/2</f>
        <v>50</v>
      </c>
    </row>
    <row r="247" spans="1:12" ht="15.75" hidden="1">
      <c r="A247" s="26"/>
      <c r="B247" s="22" t="s">
        <v>121</v>
      </c>
      <c r="C247" s="223">
        <v>0</v>
      </c>
      <c r="D247" s="223">
        <v>0</v>
      </c>
      <c r="E247" s="223">
        <v>0</v>
      </c>
      <c r="F247" s="223">
        <v>0</v>
      </c>
      <c r="G247" s="224">
        <f t="shared" si="97"/>
        <v>0</v>
      </c>
      <c r="H247" s="224">
        <v>0</v>
      </c>
      <c r="I247" s="224">
        <f t="shared" si="98"/>
        <v>0</v>
      </c>
      <c r="J247" s="224">
        <v>0</v>
      </c>
      <c r="K247" s="224">
        <f t="shared" si="99"/>
        <v>0</v>
      </c>
      <c r="L247" s="224">
        <v>0</v>
      </c>
    </row>
    <row r="248" spans="1:12" ht="15.75" hidden="1">
      <c r="A248" s="59">
        <v>5.5</v>
      </c>
      <c r="B248" s="15" t="s">
        <v>46</v>
      </c>
      <c r="C248" s="131">
        <f>SUM(C249:C250)</f>
        <v>2</v>
      </c>
      <c r="D248" s="131">
        <f t="shared" ref="D248:K248" si="100">SUM(D249:D250)</f>
        <v>3</v>
      </c>
      <c r="E248" s="131">
        <f t="shared" si="100"/>
        <v>4</v>
      </c>
      <c r="F248" s="131">
        <f t="shared" si="100"/>
        <v>4</v>
      </c>
      <c r="G248" s="131">
        <f t="shared" si="100"/>
        <v>0</v>
      </c>
      <c r="H248" s="131">
        <f t="shared" si="100"/>
        <v>0</v>
      </c>
      <c r="I248" s="131">
        <v>-1</v>
      </c>
      <c r="J248" s="270">
        <f>I248*100/D248</f>
        <v>-33.333333333333336</v>
      </c>
      <c r="K248" s="131">
        <f t="shared" si="100"/>
        <v>2</v>
      </c>
      <c r="L248" s="131">
        <f>K248*100/C248</f>
        <v>100</v>
      </c>
    </row>
    <row r="249" spans="1:12" ht="15.75" hidden="1">
      <c r="A249" s="59"/>
      <c r="B249" s="27" t="s">
        <v>115</v>
      </c>
      <c r="C249" s="171">
        <v>0</v>
      </c>
      <c r="D249" s="171">
        <v>0</v>
      </c>
      <c r="E249" s="171">
        <v>2</v>
      </c>
      <c r="F249" s="171">
        <v>2</v>
      </c>
      <c r="G249" s="171">
        <v>0</v>
      </c>
      <c r="H249" s="171">
        <v>0</v>
      </c>
      <c r="I249" s="171">
        <v>2</v>
      </c>
      <c r="J249" s="171">
        <v>200</v>
      </c>
      <c r="K249" s="171">
        <v>2</v>
      </c>
      <c r="L249" s="171">
        <v>200</v>
      </c>
    </row>
    <row r="250" spans="1:12" ht="15.75" hidden="1">
      <c r="A250" s="59"/>
      <c r="B250" s="28" t="s">
        <v>110</v>
      </c>
      <c r="C250" s="171">
        <v>2</v>
      </c>
      <c r="D250" s="171">
        <v>3</v>
      </c>
      <c r="E250" s="171">
        <v>2</v>
      </c>
      <c r="F250" s="171">
        <v>2</v>
      </c>
      <c r="G250" s="171">
        <v>0</v>
      </c>
      <c r="H250" s="171">
        <v>0</v>
      </c>
      <c r="I250" s="171">
        <v>-1</v>
      </c>
      <c r="J250" s="228">
        <f>-1*100/3</f>
        <v>-33.333333333333336</v>
      </c>
      <c r="K250" s="171">
        <v>0</v>
      </c>
      <c r="L250" s="171">
        <v>0</v>
      </c>
    </row>
    <row r="251" spans="1:12" ht="15.75" hidden="1">
      <c r="A251" s="59">
        <v>5.6</v>
      </c>
      <c r="B251" s="15" t="s">
        <v>47</v>
      </c>
      <c r="C251" s="131">
        <f>SUM(C252:C256)</f>
        <v>9</v>
      </c>
      <c r="D251" s="131">
        <f t="shared" ref="D251:F251" si="101">SUM(D252:D256)</f>
        <v>10</v>
      </c>
      <c r="E251" s="131">
        <f t="shared" si="101"/>
        <v>7</v>
      </c>
      <c r="F251" s="131">
        <f t="shared" si="101"/>
        <v>7</v>
      </c>
      <c r="G251" s="131">
        <v>0</v>
      </c>
      <c r="H251" s="131">
        <v>0</v>
      </c>
      <c r="I251" s="131">
        <v>-3</v>
      </c>
      <c r="J251" s="131">
        <f>I251*100/D251</f>
        <v>-30</v>
      </c>
      <c r="K251" s="131">
        <v>-2</v>
      </c>
      <c r="L251" s="270">
        <f>K251*100/C251</f>
        <v>-22.222222222222221</v>
      </c>
    </row>
    <row r="252" spans="1:12" s="148" customFormat="1" hidden="1">
      <c r="A252" s="113"/>
      <c r="B252" s="149" t="s">
        <v>122</v>
      </c>
      <c r="C252" s="147">
        <v>1</v>
      </c>
      <c r="D252" s="147">
        <v>1</v>
      </c>
      <c r="E252" s="147">
        <v>1</v>
      </c>
      <c r="F252" s="147"/>
      <c r="G252" s="147"/>
      <c r="H252" s="147"/>
      <c r="I252" s="147"/>
      <c r="J252" s="147"/>
      <c r="K252" s="147"/>
      <c r="L252" s="147"/>
    </row>
    <row r="253" spans="1:12" hidden="1">
      <c r="A253" s="150"/>
      <c r="B253" s="151" t="s">
        <v>123</v>
      </c>
      <c r="C253" s="152">
        <v>2</v>
      </c>
      <c r="D253" s="152">
        <v>2</v>
      </c>
      <c r="E253" s="152">
        <v>1</v>
      </c>
      <c r="F253" s="152">
        <v>1</v>
      </c>
      <c r="G253" s="153">
        <v>0</v>
      </c>
      <c r="H253" s="153">
        <v>0</v>
      </c>
      <c r="I253" s="153">
        <f t="shared" ref="I253:I254" si="102">F253-D253</f>
        <v>-1</v>
      </c>
      <c r="J253" s="154">
        <v>-50</v>
      </c>
      <c r="K253" s="153">
        <f t="shared" ref="K253:K254" si="103">F253-C253</f>
        <v>-1</v>
      </c>
      <c r="L253" s="154">
        <v>-50</v>
      </c>
    </row>
    <row r="254" spans="1:12" hidden="1">
      <c r="A254" s="150"/>
      <c r="B254" s="151" t="s">
        <v>110</v>
      </c>
      <c r="C254" s="152">
        <v>1</v>
      </c>
      <c r="D254" s="152">
        <v>3</v>
      </c>
      <c r="E254" s="152">
        <v>3</v>
      </c>
      <c r="F254" s="152">
        <v>2</v>
      </c>
      <c r="G254" s="153">
        <f t="shared" ref="G254" si="104">F254-E254</f>
        <v>-1</v>
      </c>
      <c r="H254" s="154">
        <v>-33.33</v>
      </c>
      <c r="I254" s="153">
        <f t="shared" si="102"/>
        <v>-1</v>
      </c>
      <c r="J254" s="154">
        <v>-33.33</v>
      </c>
      <c r="K254" s="153">
        <f t="shared" si="103"/>
        <v>1</v>
      </c>
      <c r="L254" s="154">
        <f>K254*100/C253</f>
        <v>50</v>
      </c>
    </row>
    <row r="255" spans="1:12" ht="30" hidden="1">
      <c r="A255" s="150"/>
      <c r="B255" s="155" t="s">
        <v>124</v>
      </c>
      <c r="C255" s="152">
        <v>1</v>
      </c>
      <c r="D255" s="152">
        <v>1</v>
      </c>
      <c r="E255" s="152">
        <v>1</v>
      </c>
      <c r="F255" s="156">
        <v>2</v>
      </c>
      <c r="G255" s="153">
        <f>F255-E255</f>
        <v>1</v>
      </c>
      <c r="H255" s="153">
        <f>G255*100/E255</f>
        <v>100</v>
      </c>
      <c r="I255" s="153">
        <f>F255-D255</f>
        <v>1</v>
      </c>
      <c r="J255" s="153">
        <f>I255*100/D255</f>
        <v>100</v>
      </c>
      <c r="K255" s="153">
        <f>F255-C255</f>
        <v>1</v>
      </c>
      <c r="L255" s="153">
        <f>K255*100/C255</f>
        <v>100</v>
      </c>
    </row>
    <row r="256" spans="1:12" hidden="1">
      <c r="A256" s="150"/>
      <c r="B256" s="157" t="s">
        <v>115</v>
      </c>
      <c r="C256" s="152">
        <v>4</v>
      </c>
      <c r="D256" s="152">
        <v>3</v>
      </c>
      <c r="E256" s="152">
        <v>1</v>
      </c>
      <c r="F256" s="152">
        <v>2</v>
      </c>
      <c r="G256" s="153">
        <f>F256-E256</f>
        <v>1</v>
      </c>
      <c r="H256" s="153">
        <f>G256*100/E256</f>
        <v>100</v>
      </c>
      <c r="I256" s="153">
        <f>F256-D256</f>
        <v>-1</v>
      </c>
      <c r="J256" s="154">
        <v>-33.33</v>
      </c>
      <c r="K256" s="153">
        <f>F256-C256</f>
        <v>-2</v>
      </c>
      <c r="L256" s="154">
        <v>-50</v>
      </c>
    </row>
    <row r="257" spans="1:15" ht="15.75" hidden="1">
      <c r="A257" s="59">
        <v>5.7</v>
      </c>
      <c r="B257" s="18" t="s">
        <v>48</v>
      </c>
      <c r="C257" s="163">
        <f>SUM(C258:C263)</f>
        <v>10</v>
      </c>
      <c r="D257" s="163">
        <f t="shared" ref="D257:G257" si="105">SUM(D258:D263)</f>
        <v>11</v>
      </c>
      <c r="E257" s="163">
        <f t="shared" si="105"/>
        <v>11</v>
      </c>
      <c r="F257" s="163">
        <f t="shared" si="105"/>
        <v>12</v>
      </c>
      <c r="G257" s="163">
        <f t="shared" si="105"/>
        <v>1</v>
      </c>
      <c r="H257" s="182">
        <f>G257*100/E257</f>
        <v>9.0909090909090917</v>
      </c>
      <c r="I257" s="163">
        <f>SUM(I258:I263)</f>
        <v>1</v>
      </c>
      <c r="J257" s="182">
        <f>I257*100/D257</f>
        <v>9.0909090909090917</v>
      </c>
      <c r="K257" s="182">
        <f>SUM(K258:K263)</f>
        <v>2</v>
      </c>
      <c r="L257" s="182">
        <f>K257*100/C257</f>
        <v>20</v>
      </c>
      <c r="O257" s="68" t="s">
        <v>132</v>
      </c>
    </row>
    <row r="258" spans="1:15" ht="15.75" hidden="1">
      <c r="A258" s="24"/>
      <c r="B258" s="25" t="s">
        <v>110</v>
      </c>
      <c r="C258" s="163">
        <v>3</v>
      </c>
      <c r="D258" s="163">
        <v>5</v>
      </c>
      <c r="E258" s="163">
        <v>3</v>
      </c>
      <c r="F258" s="163">
        <v>3</v>
      </c>
      <c r="G258" s="163">
        <f>F258-E258</f>
        <v>0</v>
      </c>
      <c r="H258" s="163">
        <f>100-(F258*100/E258)</f>
        <v>0</v>
      </c>
      <c r="I258" s="180">
        <f>F258-D258</f>
        <v>-2</v>
      </c>
      <c r="J258" s="181">
        <f>-(100-(F258*100/D258))</f>
        <v>-40</v>
      </c>
      <c r="K258" s="163">
        <f>F258-C258</f>
        <v>0</v>
      </c>
      <c r="L258" s="182">
        <f>-(100-(F258*100/C258))</f>
        <v>0</v>
      </c>
    </row>
    <row r="259" spans="1:15" ht="15.75" hidden="1">
      <c r="A259" s="24"/>
      <c r="B259" s="183" t="s">
        <v>114</v>
      </c>
      <c r="C259" s="180">
        <v>3</v>
      </c>
      <c r="D259" s="180">
        <v>3</v>
      </c>
      <c r="E259" s="180">
        <v>2</v>
      </c>
      <c r="F259" s="180">
        <v>2</v>
      </c>
      <c r="G259" s="163">
        <f t="shared" ref="G259:G263" si="106">F259-E259</f>
        <v>0</v>
      </c>
      <c r="H259" s="163">
        <v>0</v>
      </c>
      <c r="I259" s="180">
        <f t="shared" ref="I259:I263" si="107">F259-D259</f>
        <v>-1</v>
      </c>
      <c r="J259" s="181">
        <f t="shared" ref="J259:J261" si="108">-(100-(F259*100/D259))</f>
        <v>-33.333333333333329</v>
      </c>
      <c r="K259" s="163">
        <f t="shared" ref="K259:K263" si="109">F259-C259</f>
        <v>-1</v>
      </c>
      <c r="L259" s="182">
        <f t="shared" ref="L259:L261" si="110">-(100-(F259*100/C259))</f>
        <v>-33.333333333333329</v>
      </c>
    </row>
    <row r="260" spans="1:15" ht="15.75" hidden="1">
      <c r="A260" s="24"/>
      <c r="B260" s="183" t="s">
        <v>233</v>
      </c>
      <c r="C260" s="163">
        <v>2</v>
      </c>
      <c r="D260" s="163">
        <v>1</v>
      </c>
      <c r="E260" s="163">
        <v>2</v>
      </c>
      <c r="F260" s="163">
        <v>2</v>
      </c>
      <c r="G260" s="163">
        <f t="shared" si="106"/>
        <v>0</v>
      </c>
      <c r="H260" s="163">
        <f t="shared" ref="H260:H261" si="111">100-(F260*100/E260)</f>
        <v>0</v>
      </c>
      <c r="I260" s="180">
        <f t="shared" si="107"/>
        <v>1</v>
      </c>
      <c r="J260" s="181">
        <f t="shared" si="108"/>
        <v>100</v>
      </c>
      <c r="K260" s="163">
        <f t="shared" si="109"/>
        <v>0</v>
      </c>
      <c r="L260" s="182">
        <f t="shared" si="110"/>
        <v>0</v>
      </c>
    </row>
    <row r="261" spans="1:15" ht="15.75" hidden="1">
      <c r="A261" s="24"/>
      <c r="B261" s="183" t="s">
        <v>125</v>
      </c>
      <c r="C261" s="163">
        <v>2</v>
      </c>
      <c r="D261" s="163">
        <v>2</v>
      </c>
      <c r="E261" s="163">
        <v>2</v>
      </c>
      <c r="F261" s="163">
        <v>2</v>
      </c>
      <c r="G261" s="163">
        <f t="shared" si="106"/>
        <v>0</v>
      </c>
      <c r="H261" s="163">
        <f t="shared" si="111"/>
        <v>0</v>
      </c>
      <c r="I261" s="180">
        <f t="shared" si="107"/>
        <v>0</v>
      </c>
      <c r="J261" s="181">
        <f t="shared" si="108"/>
        <v>0</v>
      </c>
      <c r="K261" s="163">
        <f t="shared" si="109"/>
        <v>0</v>
      </c>
      <c r="L261" s="182">
        <f t="shared" si="110"/>
        <v>0</v>
      </c>
    </row>
    <row r="262" spans="1:15" ht="15.75" hidden="1">
      <c r="A262" s="24"/>
      <c r="B262" s="184" t="s">
        <v>126</v>
      </c>
      <c r="C262" s="163">
        <v>0</v>
      </c>
      <c r="D262" s="163">
        <v>0</v>
      </c>
      <c r="E262" s="163">
        <v>1</v>
      </c>
      <c r="F262" s="163">
        <v>2</v>
      </c>
      <c r="G262" s="163">
        <f t="shared" si="106"/>
        <v>1</v>
      </c>
      <c r="H262" s="163">
        <f>-(100-(F262*100/E262))</f>
        <v>100</v>
      </c>
      <c r="I262" s="180">
        <f t="shared" si="107"/>
        <v>2</v>
      </c>
      <c r="J262" s="209">
        <v>200</v>
      </c>
      <c r="K262" s="146">
        <f t="shared" si="109"/>
        <v>2</v>
      </c>
      <c r="L262" s="210">
        <v>200</v>
      </c>
    </row>
    <row r="263" spans="1:15" ht="15.75" hidden="1">
      <c r="A263" s="16"/>
      <c r="B263" s="31" t="s">
        <v>121</v>
      </c>
      <c r="C263" s="163">
        <v>0</v>
      </c>
      <c r="D263" s="163">
        <v>0</v>
      </c>
      <c r="E263" s="163">
        <v>1</v>
      </c>
      <c r="F263" s="163">
        <v>1</v>
      </c>
      <c r="G263" s="163">
        <f t="shared" si="106"/>
        <v>0</v>
      </c>
      <c r="H263" s="163">
        <f>-(100-(F263*100/E263))</f>
        <v>0</v>
      </c>
      <c r="I263" s="180">
        <f t="shared" si="107"/>
        <v>1</v>
      </c>
      <c r="J263" s="181">
        <v>100</v>
      </c>
      <c r="K263" s="163">
        <f t="shared" si="109"/>
        <v>1</v>
      </c>
      <c r="L263" s="182">
        <v>100</v>
      </c>
    </row>
    <row r="264" spans="1:15" ht="15.75" hidden="1">
      <c r="A264" s="59">
        <v>5.8</v>
      </c>
      <c r="B264" s="15" t="s">
        <v>49</v>
      </c>
      <c r="C264" s="131">
        <f>SUM(C265:C267)</f>
        <v>4</v>
      </c>
      <c r="D264" s="131">
        <f t="shared" ref="D264:K264" si="112">SUM(D265:D267)</f>
        <v>7</v>
      </c>
      <c r="E264" s="131">
        <f t="shared" si="112"/>
        <v>7</v>
      </c>
      <c r="F264" s="131">
        <f t="shared" si="112"/>
        <v>8</v>
      </c>
      <c r="G264" s="131">
        <f t="shared" si="112"/>
        <v>1</v>
      </c>
      <c r="H264" s="270">
        <f>G264*100/E264</f>
        <v>14.285714285714286</v>
      </c>
      <c r="I264" s="131">
        <v>1</v>
      </c>
      <c r="J264" s="270">
        <f>I264*100/D264</f>
        <v>14.285714285714286</v>
      </c>
      <c r="K264" s="131">
        <f t="shared" si="112"/>
        <v>4</v>
      </c>
      <c r="L264" s="131">
        <f>K264*100/C264</f>
        <v>100</v>
      </c>
    </row>
    <row r="265" spans="1:15" ht="15.75" hidden="1">
      <c r="A265" s="16"/>
      <c r="B265" s="17" t="s">
        <v>113</v>
      </c>
      <c r="C265" s="98">
        <v>2</v>
      </c>
      <c r="D265" s="98">
        <v>4</v>
      </c>
      <c r="E265" s="98">
        <v>2</v>
      </c>
      <c r="F265" s="98">
        <v>3</v>
      </c>
      <c r="G265" s="159">
        <v>1</v>
      </c>
      <c r="H265" s="160">
        <v>50</v>
      </c>
      <c r="I265" s="159" t="s">
        <v>226</v>
      </c>
      <c r="J265" s="161"/>
      <c r="K265" s="159">
        <v>1</v>
      </c>
      <c r="L265" s="160">
        <v>50</v>
      </c>
    </row>
    <row r="266" spans="1:15" ht="15.75" hidden="1">
      <c r="A266" s="16"/>
      <c r="B266" s="17" t="s">
        <v>114</v>
      </c>
      <c r="C266" s="54">
        <v>2</v>
      </c>
      <c r="D266" s="54">
        <v>3</v>
      </c>
      <c r="E266" s="54">
        <v>3</v>
      </c>
      <c r="F266" s="54">
        <v>3</v>
      </c>
      <c r="G266" s="54">
        <v>0</v>
      </c>
      <c r="H266" s="54">
        <v>0</v>
      </c>
      <c r="I266" s="54"/>
      <c r="J266" s="54"/>
      <c r="K266" s="54">
        <v>1</v>
      </c>
      <c r="L266" s="54">
        <v>150</v>
      </c>
    </row>
    <row r="267" spans="1:15" ht="15.75" hidden="1">
      <c r="A267" s="16"/>
      <c r="B267" s="22" t="s">
        <v>127</v>
      </c>
      <c r="C267" s="54">
        <v>0</v>
      </c>
      <c r="D267" s="54">
        <v>0</v>
      </c>
      <c r="E267" s="54">
        <v>2</v>
      </c>
      <c r="F267" s="54">
        <v>2</v>
      </c>
      <c r="G267" s="54">
        <v>0</v>
      </c>
      <c r="H267" s="54">
        <v>0</v>
      </c>
      <c r="I267" s="54">
        <v>2</v>
      </c>
      <c r="J267" s="54">
        <v>200</v>
      </c>
      <c r="K267" s="54">
        <v>2</v>
      </c>
      <c r="L267" s="54">
        <v>200</v>
      </c>
    </row>
    <row r="268" spans="1:15" ht="15.75" hidden="1">
      <c r="A268" s="59">
        <v>5.9</v>
      </c>
      <c r="B268" s="15" t="s">
        <v>50</v>
      </c>
      <c r="C268" s="131">
        <f>SUM(C269:C270)</f>
        <v>2</v>
      </c>
      <c r="D268" s="131">
        <f t="shared" ref="D268:F268" si="113">SUM(D269:D270)</f>
        <v>2</v>
      </c>
      <c r="E268" s="131">
        <f t="shared" si="113"/>
        <v>3</v>
      </c>
      <c r="F268" s="131">
        <f t="shared" si="113"/>
        <v>3</v>
      </c>
      <c r="G268" s="131">
        <v>0</v>
      </c>
      <c r="H268" s="131">
        <v>0</v>
      </c>
      <c r="I268" s="131">
        <v>1</v>
      </c>
      <c r="J268" s="131">
        <v>50</v>
      </c>
      <c r="K268" s="131">
        <v>1</v>
      </c>
      <c r="L268" s="131">
        <v>50</v>
      </c>
    </row>
    <row r="269" spans="1:15" s="162" customFormat="1" ht="15.75" hidden="1">
      <c r="A269" s="123"/>
      <c r="B269" s="34" t="s">
        <v>113</v>
      </c>
      <c r="C269" s="115">
        <v>2</v>
      </c>
      <c r="D269" s="115">
        <v>2</v>
      </c>
      <c r="E269" s="115">
        <v>2</v>
      </c>
      <c r="F269" s="115">
        <v>2</v>
      </c>
      <c r="G269" s="152">
        <v>0</v>
      </c>
      <c r="H269" s="152">
        <v>0</v>
      </c>
      <c r="I269" s="152">
        <v>0</v>
      </c>
      <c r="J269" s="152">
        <v>0</v>
      </c>
      <c r="K269" s="152">
        <v>0</v>
      </c>
      <c r="L269" s="152">
        <v>0</v>
      </c>
    </row>
    <row r="270" spans="1:15" s="162" customFormat="1" ht="15.75" hidden="1">
      <c r="A270" s="123"/>
      <c r="B270" s="97" t="s">
        <v>115</v>
      </c>
      <c r="C270" s="115">
        <v>0</v>
      </c>
      <c r="D270" s="115">
        <v>0</v>
      </c>
      <c r="E270" s="115">
        <v>1</v>
      </c>
      <c r="F270" s="115">
        <v>1</v>
      </c>
      <c r="G270" s="152">
        <v>0</v>
      </c>
      <c r="H270" s="152">
        <v>0</v>
      </c>
      <c r="I270" s="152">
        <v>1</v>
      </c>
      <c r="J270" s="152">
        <v>100</v>
      </c>
      <c r="K270" s="152">
        <v>1</v>
      </c>
      <c r="L270" s="152">
        <v>100</v>
      </c>
    </row>
    <row r="271" spans="1:15" ht="15.75" hidden="1">
      <c r="A271" s="32">
        <v>5.0999999999999996</v>
      </c>
      <c r="B271" s="15" t="s">
        <v>51</v>
      </c>
      <c r="C271" s="131">
        <f>SUM(C272:C275)</f>
        <v>9</v>
      </c>
      <c r="D271" s="131">
        <f t="shared" ref="D271:F271" si="114">SUM(D272:D275)</f>
        <v>10</v>
      </c>
      <c r="E271" s="131">
        <f t="shared" si="114"/>
        <v>6</v>
      </c>
      <c r="F271" s="131">
        <f t="shared" si="114"/>
        <v>6</v>
      </c>
      <c r="G271" s="131">
        <v>0</v>
      </c>
      <c r="H271" s="131">
        <v>0</v>
      </c>
      <c r="I271" s="131">
        <v>-4</v>
      </c>
      <c r="J271" s="131">
        <f>I271*100/D271</f>
        <v>-40</v>
      </c>
      <c r="K271" s="131">
        <v>-3</v>
      </c>
      <c r="L271" s="270">
        <f>K271*100/C271</f>
        <v>-33.333333333333336</v>
      </c>
    </row>
    <row r="272" spans="1:15" ht="15.75" hidden="1">
      <c r="A272" s="16"/>
      <c r="B272" s="22" t="s">
        <v>127</v>
      </c>
      <c r="C272" s="106">
        <v>1</v>
      </c>
      <c r="D272" s="106">
        <v>1</v>
      </c>
      <c r="E272" s="190">
        <v>1</v>
      </c>
      <c r="F272" s="190">
        <v>1</v>
      </c>
      <c r="G272" s="106">
        <v>0</v>
      </c>
      <c r="H272" s="106">
        <v>0</v>
      </c>
      <c r="I272" s="106">
        <v>0</v>
      </c>
      <c r="J272" s="106">
        <v>0</v>
      </c>
      <c r="K272" s="106">
        <v>0</v>
      </c>
      <c r="L272" s="106">
        <v>0</v>
      </c>
    </row>
    <row r="273" spans="1:12" ht="15.75" hidden="1">
      <c r="A273" s="16"/>
      <c r="B273" s="22" t="s">
        <v>117</v>
      </c>
      <c r="C273" s="106">
        <v>0</v>
      </c>
      <c r="D273" s="190">
        <v>1</v>
      </c>
      <c r="E273" s="190">
        <v>1</v>
      </c>
      <c r="F273" s="190">
        <v>1</v>
      </c>
      <c r="G273" s="106">
        <v>0</v>
      </c>
      <c r="H273" s="106">
        <v>0</v>
      </c>
      <c r="I273" s="106">
        <v>0</v>
      </c>
      <c r="J273" s="106">
        <v>0</v>
      </c>
      <c r="K273" s="106">
        <v>1</v>
      </c>
      <c r="L273" s="106">
        <v>100</v>
      </c>
    </row>
    <row r="274" spans="1:12" ht="15.75" hidden="1">
      <c r="A274" s="16"/>
      <c r="B274" s="30" t="s">
        <v>289</v>
      </c>
      <c r="C274" s="106">
        <v>4</v>
      </c>
      <c r="D274" s="106">
        <v>4</v>
      </c>
      <c r="E274" s="106">
        <v>2</v>
      </c>
      <c r="F274" s="106">
        <v>2</v>
      </c>
      <c r="G274" s="106">
        <v>0</v>
      </c>
      <c r="H274" s="106">
        <v>0</v>
      </c>
      <c r="I274" s="106">
        <v>-2</v>
      </c>
      <c r="J274" s="106">
        <v>-50</v>
      </c>
      <c r="K274" s="106">
        <v>-2</v>
      </c>
      <c r="L274" s="106">
        <v>-50</v>
      </c>
    </row>
    <row r="275" spans="1:12" ht="15.75" hidden="1">
      <c r="A275" s="16"/>
      <c r="B275" s="30" t="s">
        <v>129</v>
      </c>
      <c r="C275" s="106">
        <v>4</v>
      </c>
      <c r="D275" s="106">
        <v>4</v>
      </c>
      <c r="E275" s="106">
        <v>2</v>
      </c>
      <c r="F275" s="106">
        <v>2</v>
      </c>
      <c r="G275" s="106">
        <v>0</v>
      </c>
      <c r="H275" s="106">
        <v>0</v>
      </c>
      <c r="I275" s="106">
        <v>-2</v>
      </c>
      <c r="J275" s="106">
        <v>-50</v>
      </c>
      <c r="K275" s="106">
        <v>-2</v>
      </c>
      <c r="L275" s="106">
        <v>-50</v>
      </c>
    </row>
    <row r="276" spans="1:12" ht="15.75" hidden="1">
      <c r="A276" s="59">
        <v>5.1100000000000003</v>
      </c>
      <c r="B276" s="15" t="s">
        <v>52</v>
      </c>
      <c r="C276" s="106">
        <f>SUM(C277:C279)</f>
        <v>2</v>
      </c>
      <c r="D276" s="106">
        <f t="shared" ref="D276:F276" si="115">SUM(D277:D279)</f>
        <v>2</v>
      </c>
      <c r="E276" s="106">
        <f t="shared" si="115"/>
        <v>5</v>
      </c>
      <c r="F276" s="106">
        <f t="shared" si="115"/>
        <v>5</v>
      </c>
      <c r="G276" s="106">
        <v>0</v>
      </c>
      <c r="H276" s="106">
        <v>0</v>
      </c>
      <c r="I276" s="106">
        <v>3</v>
      </c>
      <c r="J276" s="106">
        <f>I276*100/D276</f>
        <v>150</v>
      </c>
      <c r="K276" s="106">
        <v>3</v>
      </c>
      <c r="L276" s="106">
        <f>K276*100/C276</f>
        <v>150</v>
      </c>
    </row>
    <row r="277" spans="1:12" s="162" customFormat="1" ht="15.75" hidden="1">
      <c r="A277" s="33"/>
      <c r="B277" s="34" t="s">
        <v>128</v>
      </c>
      <c r="C277" s="91">
        <v>2</v>
      </c>
      <c r="D277" s="91">
        <v>2</v>
      </c>
      <c r="E277" s="91">
        <v>2</v>
      </c>
      <c r="F277" s="91">
        <v>2</v>
      </c>
      <c r="G277" s="152">
        <v>0</v>
      </c>
      <c r="H277" s="152">
        <v>0</v>
      </c>
      <c r="I277" s="152">
        <v>0</v>
      </c>
      <c r="J277" s="152">
        <v>0</v>
      </c>
      <c r="K277" s="152">
        <v>0</v>
      </c>
      <c r="L277" s="152">
        <v>0</v>
      </c>
    </row>
    <row r="278" spans="1:12" s="162" customFormat="1" ht="15.75" hidden="1">
      <c r="A278" s="33"/>
      <c r="B278" s="34" t="s">
        <v>129</v>
      </c>
      <c r="C278" s="91">
        <v>0</v>
      </c>
      <c r="D278" s="91">
        <v>0</v>
      </c>
      <c r="E278" s="91">
        <v>1</v>
      </c>
      <c r="F278" s="91">
        <v>1</v>
      </c>
      <c r="G278" s="152">
        <v>0</v>
      </c>
      <c r="H278" s="152">
        <v>0</v>
      </c>
      <c r="I278" s="152">
        <v>1</v>
      </c>
      <c r="J278" s="152">
        <v>100</v>
      </c>
      <c r="K278" s="152">
        <v>1</v>
      </c>
      <c r="L278" s="152">
        <v>100</v>
      </c>
    </row>
    <row r="279" spans="1:12" s="162" customFormat="1" ht="15.75" hidden="1">
      <c r="A279" s="33"/>
      <c r="B279" s="97" t="s">
        <v>127</v>
      </c>
      <c r="C279" s="152">
        <v>0</v>
      </c>
      <c r="D279" s="152">
        <v>0</v>
      </c>
      <c r="E279" s="152">
        <v>2</v>
      </c>
      <c r="F279" s="152">
        <v>2</v>
      </c>
      <c r="G279" s="152">
        <v>0</v>
      </c>
      <c r="H279" s="152">
        <v>0</v>
      </c>
      <c r="I279" s="152">
        <v>2</v>
      </c>
      <c r="J279" s="152">
        <v>200</v>
      </c>
      <c r="K279" s="152">
        <v>2</v>
      </c>
      <c r="L279" s="152">
        <v>200</v>
      </c>
    </row>
    <row r="280" spans="1:12" ht="15.75" hidden="1">
      <c r="A280" s="59">
        <v>6.12</v>
      </c>
      <c r="B280" s="15" t="s">
        <v>53</v>
      </c>
      <c r="C280" s="131">
        <f>SUM(C281:C283)</f>
        <v>4</v>
      </c>
      <c r="D280" s="131">
        <f t="shared" ref="D280:F280" si="116">SUM(D281:D283)</f>
        <v>4</v>
      </c>
      <c r="E280" s="131">
        <f t="shared" si="116"/>
        <v>5</v>
      </c>
      <c r="F280" s="131">
        <f t="shared" si="116"/>
        <v>6</v>
      </c>
      <c r="G280" s="131">
        <v>1</v>
      </c>
      <c r="H280" s="131">
        <f>G280*100/E280</f>
        <v>20</v>
      </c>
      <c r="I280" s="131">
        <v>2</v>
      </c>
      <c r="J280" s="131">
        <f>I280*100/D280</f>
        <v>50</v>
      </c>
      <c r="K280" s="131">
        <v>2</v>
      </c>
      <c r="L280" s="131">
        <v>50</v>
      </c>
    </row>
    <row r="281" spans="1:12" ht="15.75" hidden="1">
      <c r="A281" s="16"/>
      <c r="B281" s="17" t="s">
        <v>111</v>
      </c>
      <c r="C281" s="169"/>
      <c r="D281" s="169"/>
      <c r="E281" s="169">
        <v>1</v>
      </c>
      <c r="F281" s="169">
        <v>1</v>
      </c>
      <c r="G281" s="169">
        <v>0</v>
      </c>
      <c r="H281" s="169">
        <v>0</v>
      </c>
      <c r="I281" s="169">
        <v>0</v>
      </c>
      <c r="J281" s="169">
        <v>0</v>
      </c>
      <c r="K281" s="169">
        <v>0</v>
      </c>
      <c r="L281" s="169">
        <v>0</v>
      </c>
    </row>
    <row r="282" spans="1:12" ht="15.75" hidden="1">
      <c r="A282" s="16"/>
      <c r="B282" s="17" t="s">
        <v>110</v>
      </c>
      <c r="C282" s="169">
        <v>2</v>
      </c>
      <c r="D282" s="169">
        <v>2</v>
      </c>
      <c r="E282" s="169">
        <v>2</v>
      </c>
      <c r="F282" s="169">
        <v>2</v>
      </c>
      <c r="G282" s="169">
        <v>0</v>
      </c>
      <c r="H282" s="169">
        <v>0</v>
      </c>
      <c r="I282" s="169">
        <v>0</v>
      </c>
      <c r="J282" s="169">
        <v>0</v>
      </c>
      <c r="K282" s="169">
        <v>0</v>
      </c>
      <c r="L282" s="169">
        <v>0</v>
      </c>
    </row>
    <row r="283" spans="1:12" ht="15.75" hidden="1">
      <c r="A283" s="16"/>
      <c r="B283" s="17" t="s">
        <v>130</v>
      </c>
      <c r="C283" s="169">
        <v>2</v>
      </c>
      <c r="D283" s="169">
        <v>2</v>
      </c>
      <c r="E283" s="169">
        <v>2</v>
      </c>
      <c r="F283" s="169">
        <v>3</v>
      </c>
      <c r="G283" s="169">
        <f>1</f>
        <v>1</v>
      </c>
      <c r="H283" s="170">
        <v>50</v>
      </c>
      <c r="I283" s="169">
        <v>1</v>
      </c>
      <c r="J283" s="170">
        <v>50</v>
      </c>
      <c r="K283" s="169">
        <v>1</v>
      </c>
      <c r="L283" s="170">
        <v>50</v>
      </c>
    </row>
    <row r="284" spans="1:12" ht="31.5">
      <c r="A284" s="12">
        <v>6</v>
      </c>
      <c r="B284" s="13" t="s">
        <v>56</v>
      </c>
      <c r="C284" s="69"/>
      <c r="D284" s="69"/>
      <c r="E284" s="69"/>
      <c r="F284" s="69"/>
      <c r="G284" s="69"/>
      <c r="H284" s="69"/>
      <c r="I284" s="69"/>
      <c r="J284" s="69"/>
      <c r="K284" s="69"/>
      <c r="L284" s="69"/>
    </row>
    <row r="285" spans="1:12" ht="31.5">
      <c r="A285" s="275">
        <v>7</v>
      </c>
      <c r="B285" s="267" t="s">
        <v>131</v>
      </c>
      <c r="C285" s="268">
        <f>SUM(C286,C288)</f>
        <v>5</v>
      </c>
      <c r="D285" s="268">
        <f t="shared" ref="D285:F285" si="117">SUM(D286,D288)</f>
        <v>3</v>
      </c>
      <c r="E285" s="268">
        <f t="shared" si="117"/>
        <v>4</v>
      </c>
      <c r="F285" s="268">
        <f t="shared" si="117"/>
        <v>4</v>
      </c>
      <c r="G285" s="268">
        <v>0</v>
      </c>
      <c r="H285" s="268">
        <v>0</v>
      </c>
      <c r="I285" s="268">
        <v>1</v>
      </c>
      <c r="J285" s="269">
        <f>I285*100/D285</f>
        <v>33.333333333333336</v>
      </c>
      <c r="K285" s="268">
        <v>-1</v>
      </c>
      <c r="L285" s="269">
        <f>K285*100/C285</f>
        <v>-20</v>
      </c>
    </row>
    <row r="286" spans="1:12" ht="15.75">
      <c r="A286" s="21">
        <v>7.1</v>
      </c>
      <c r="B286" s="38" t="s">
        <v>101</v>
      </c>
      <c r="C286" s="106">
        <f>C287</f>
        <v>2</v>
      </c>
      <c r="D286" s="106">
        <f t="shared" ref="D286:L286" si="118">D287</f>
        <v>2</v>
      </c>
      <c r="E286" s="106">
        <f t="shared" si="118"/>
        <v>1</v>
      </c>
      <c r="F286" s="106">
        <f t="shared" si="118"/>
        <v>1</v>
      </c>
      <c r="G286" s="106">
        <f t="shared" si="118"/>
        <v>0</v>
      </c>
      <c r="H286" s="106">
        <f t="shared" si="118"/>
        <v>0</v>
      </c>
      <c r="I286" s="106">
        <f t="shared" si="118"/>
        <v>-1</v>
      </c>
      <c r="J286" s="106">
        <f t="shared" si="118"/>
        <v>-50</v>
      </c>
      <c r="K286" s="106">
        <f t="shared" si="118"/>
        <v>-1</v>
      </c>
      <c r="L286" s="106">
        <f t="shared" si="118"/>
        <v>-50</v>
      </c>
    </row>
    <row r="287" spans="1:12" ht="15.75">
      <c r="A287" s="12"/>
      <c r="B287" s="13" t="s">
        <v>139</v>
      </c>
      <c r="C287" s="91">
        <v>2</v>
      </c>
      <c r="D287" s="91">
        <v>2</v>
      </c>
      <c r="E287" s="91">
        <v>1</v>
      </c>
      <c r="F287" s="91">
        <v>1</v>
      </c>
      <c r="G287" s="91">
        <v>0</v>
      </c>
      <c r="H287" s="91">
        <v>0</v>
      </c>
      <c r="I287" s="115">
        <v>-1</v>
      </c>
      <c r="J287" s="116">
        <v>-50</v>
      </c>
      <c r="K287" s="115">
        <v>-1</v>
      </c>
      <c r="L287" s="116">
        <v>-50</v>
      </c>
    </row>
    <row r="288" spans="1:12" ht="15.75">
      <c r="A288" s="21">
        <v>7.2</v>
      </c>
      <c r="B288" s="19" t="s">
        <v>100</v>
      </c>
      <c r="C288" s="91">
        <v>3</v>
      </c>
      <c r="D288" s="91">
        <v>1</v>
      </c>
      <c r="E288" s="91">
        <v>3</v>
      </c>
      <c r="F288" s="91">
        <v>3</v>
      </c>
      <c r="G288" s="106">
        <v>0</v>
      </c>
      <c r="H288" s="106">
        <v>0</v>
      </c>
      <c r="I288" s="106">
        <v>2</v>
      </c>
      <c r="J288" s="106">
        <v>200</v>
      </c>
      <c r="K288" s="106">
        <v>0</v>
      </c>
      <c r="L288" s="106">
        <v>0</v>
      </c>
    </row>
    <row r="289" spans="1:12" ht="15.75">
      <c r="A289" s="12"/>
      <c r="B289" s="13" t="s">
        <v>140</v>
      </c>
      <c r="C289" s="91">
        <v>0</v>
      </c>
      <c r="D289" s="91">
        <v>0</v>
      </c>
      <c r="E289" s="91">
        <v>1</v>
      </c>
      <c r="F289" s="91">
        <v>1</v>
      </c>
      <c r="G289" s="106">
        <v>0</v>
      </c>
      <c r="H289" s="106">
        <v>0</v>
      </c>
      <c r="I289" s="106">
        <v>1</v>
      </c>
      <c r="J289" s="106">
        <v>100</v>
      </c>
      <c r="K289" s="106">
        <v>1</v>
      </c>
      <c r="L289" s="106">
        <v>100</v>
      </c>
    </row>
  </sheetData>
  <mergeCells count="16">
    <mergeCell ref="A2:L2"/>
    <mergeCell ref="A3:L3"/>
    <mergeCell ref="A4:L4"/>
    <mergeCell ref="A5:L5"/>
    <mergeCell ref="A7:A9"/>
    <mergeCell ref="B7:B9"/>
    <mergeCell ref="C7:F8"/>
    <mergeCell ref="G7:H7"/>
    <mergeCell ref="I7:J7"/>
    <mergeCell ref="K7:L7"/>
    <mergeCell ref="G8:G9"/>
    <mergeCell ref="H8:H9"/>
    <mergeCell ref="I8:I9"/>
    <mergeCell ref="J8:J9"/>
    <mergeCell ref="K8:K9"/>
    <mergeCell ref="L8:L9"/>
  </mergeCells>
  <pageMargins left="0.43307086614173229" right="0.19685039370078741" top="0.5" bottom="0.43" header="0.19685039370078741" footer="0.19685039370078741"/>
  <pageSetup paperSize="9" scale="90" orientation="landscape" r:id="rId1"/>
  <headerFooter differentFirst="1">
    <oddHeader>&amp;C&amp;"Times New Roman,Regular"&amp;P</oddHeader>
  </headerFooter>
  <ignoredErrors>
    <ignoredError sqref="G82 I82 C226" numberStoredAsText="1"/>
    <ignoredError sqref="H241 G257:H257 I257:J257 K257 H264" formula="1"/>
    <ignoredError sqref="C198:F198" formulaRange="1"/>
  </ignoredError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topLeftCell="B1" zoomScaleNormal="100" workbookViewId="0">
      <selection activeCell="B34" sqref="B34:G34"/>
    </sheetView>
  </sheetViews>
  <sheetFormatPr defaultRowHeight="14.25"/>
  <cols>
    <col min="1" max="1" width="7" customWidth="1"/>
    <col min="2" max="2" width="32" customWidth="1"/>
    <col min="3" max="6" width="19" customWidth="1"/>
    <col min="7" max="7" width="14.25" customWidth="1"/>
  </cols>
  <sheetData>
    <row r="1" spans="1:7" ht="15.75">
      <c r="A1" s="619" t="s">
        <v>681</v>
      </c>
      <c r="B1" s="619"/>
      <c r="C1" s="619"/>
      <c r="D1" s="619"/>
      <c r="E1" s="619"/>
      <c r="F1" s="619"/>
      <c r="G1" s="619"/>
    </row>
    <row r="2" spans="1:7" ht="15" customHeight="1">
      <c r="A2" s="619" t="s">
        <v>382</v>
      </c>
      <c r="B2" s="619"/>
      <c r="C2" s="619"/>
      <c r="D2" s="619"/>
      <c r="E2" s="619"/>
      <c r="F2" s="619"/>
      <c r="G2" s="619"/>
    </row>
    <row r="3" spans="1:7" ht="15" customHeight="1">
      <c r="A3" s="620" t="str">
        <f>'PL 1'!A3:I3</f>
        <v>(Kèm theo báo cáo số       /BC-ĐGS ngày       tháng       năm 2024 của Đoàn giám sát Đoàn đại biểu Quốc hội tỉnh Đồng Tháp)</v>
      </c>
      <c r="B3" s="620"/>
      <c r="C3" s="620"/>
      <c r="D3" s="620"/>
      <c r="E3" s="620"/>
      <c r="F3" s="620"/>
      <c r="G3" s="620"/>
    </row>
    <row r="4" spans="1:7" ht="15" customHeight="1">
      <c r="A4" s="717" t="s">
        <v>5</v>
      </c>
      <c r="B4" s="717"/>
      <c r="C4" s="717"/>
      <c r="D4" s="717"/>
      <c r="E4" s="717"/>
      <c r="F4" s="717"/>
      <c r="G4" s="717"/>
    </row>
    <row r="5" spans="1:7">
      <c r="A5" s="310"/>
    </row>
    <row r="6" spans="1:7" ht="71.25">
      <c r="A6" s="579" t="s">
        <v>0</v>
      </c>
      <c r="B6" s="579" t="s">
        <v>383</v>
      </c>
      <c r="C6" s="579" t="s">
        <v>384</v>
      </c>
      <c r="D6" s="579" t="s">
        <v>385</v>
      </c>
      <c r="E6" s="579" t="s">
        <v>386</v>
      </c>
      <c r="F6" s="579" t="s">
        <v>387</v>
      </c>
      <c r="G6" s="579" t="s">
        <v>388</v>
      </c>
    </row>
    <row r="7" spans="1:7">
      <c r="A7" s="579"/>
      <c r="B7" s="579" t="s">
        <v>345</v>
      </c>
      <c r="C7" s="579"/>
      <c r="D7" s="579"/>
      <c r="E7" s="579"/>
      <c r="F7" s="579"/>
      <c r="G7" s="579"/>
    </row>
    <row r="8" spans="1:7" ht="15">
      <c r="A8" s="576">
        <v>1</v>
      </c>
      <c r="B8" s="43" t="s">
        <v>347</v>
      </c>
      <c r="C8" s="43"/>
      <c r="D8" s="43"/>
      <c r="E8" s="43"/>
      <c r="F8" s="43"/>
      <c r="G8" s="43"/>
    </row>
    <row r="9" spans="1:7" ht="15">
      <c r="A9" s="576"/>
      <c r="B9" s="43" t="s">
        <v>146</v>
      </c>
      <c r="C9" s="43"/>
      <c r="D9" s="43"/>
      <c r="E9" s="43"/>
      <c r="F9" s="43"/>
      <c r="G9" s="43"/>
    </row>
    <row r="10" spans="1:7" ht="15">
      <c r="A10" s="576">
        <v>2</v>
      </c>
      <c r="B10" s="43" t="s">
        <v>348</v>
      </c>
      <c r="C10" s="43"/>
      <c r="D10" s="43"/>
      <c r="E10" s="43"/>
      <c r="F10" s="43"/>
      <c r="G10" s="43"/>
    </row>
    <row r="11" spans="1:7" ht="15">
      <c r="A11" s="576"/>
      <c r="B11" s="43" t="s">
        <v>146</v>
      </c>
      <c r="C11" s="43"/>
      <c r="D11" s="43"/>
      <c r="E11" s="43"/>
      <c r="F11" s="43"/>
      <c r="G11" s="43"/>
    </row>
    <row r="12" spans="1:7" ht="15">
      <c r="A12" s="576">
        <v>3</v>
      </c>
      <c r="B12" s="43" t="s">
        <v>349</v>
      </c>
      <c r="C12" s="43"/>
      <c r="D12" s="43"/>
      <c r="E12" s="43"/>
      <c r="F12" s="43"/>
      <c r="G12" s="43"/>
    </row>
    <row r="13" spans="1:7" ht="15">
      <c r="A13" s="576"/>
      <c r="B13" s="43" t="s">
        <v>146</v>
      </c>
      <c r="C13" s="43"/>
      <c r="D13" s="43"/>
      <c r="E13" s="43"/>
      <c r="F13" s="43"/>
      <c r="G13" s="43"/>
    </row>
    <row r="14" spans="1:7" ht="15">
      <c r="A14" s="576">
        <v>4</v>
      </c>
      <c r="B14" s="43" t="s">
        <v>350</v>
      </c>
      <c r="C14" s="43"/>
      <c r="D14" s="43"/>
      <c r="E14" s="43"/>
      <c r="F14" s="43"/>
      <c r="G14" s="43"/>
    </row>
    <row r="15" spans="1:7" ht="15">
      <c r="A15" s="576"/>
      <c r="B15" s="43" t="s">
        <v>146</v>
      </c>
      <c r="C15" s="43"/>
      <c r="D15" s="43"/>
      <c r="E15" s="43"/>
      <c r="F15" s="43"/>
      <c r="G15" s="43"/>
    </row>
    <row r="16" spans="1:7" ht="15">
      <c r="A16" s="576">
        <v>5</v>
      </c>
      <c r="B16" s="43" t="s">
        <v>351</v>
      </c>
      <c r="C16" s="43"/>
      <c r="D16" s="43"/>
      <c r="E16" s="43"/>
      <c r="F16" s="43"/>
      <c r="G16" s="43"/>
    </row>
    <row r="17" spans="1:7" ht="15">
      <c r="A17" s="576"/>
      <c r="B17" s="43" t="s">
        <v>146</v>
      </c>
      <c r="C17" s="43"/>
      <c r="D17" s="43"/>
      <c r="E17" s="43"/>
      <c r="F17" s="43"/>
      <c r="G17" s="43"/>
    </row>
    <row r="18" spans="1:7" ht="15">
      <c r="A18" s="576">
        <v>6</v>
      </c>
      <c r="B18" s="43" t="s">
        <v>352</v>
      </c>
      <c r="C18" s="43"/>
      <c r="D18" s="43"/>
      <c r="E18" s="43"/>
      <c r="F18" s="43"/>
      <c r="G18" s="43"/>
    </row>
    <row r="19" spans="1:7" ht="15">
      <c r="A19" s="576"/>
      <c r="B19" s="43" t="s">
        <v>146</v>
      </c>
      <c r="C19" s="43"/>
      <c r="D19" s="43"/>
      <c r="E19" s="43"/>
      <c r="F19" s="43"/>
      <c r="G19" s="43"/>
    </row>
    <row r="20" spans="1:7" ht="15">
      <c r="A20" s="576">
        <v>7</v>
      </c>
      <c r="B20" s="43" t="s">
        <v>353</v>
      </c>
      <c r="C20" s="43"/>
      <c r="D20" s="43"/>
      <c r="E20" s="43"/>
      <c r="F20" s="43"/>
      <c r="G20" s="43"/>
    </row>
    <row r="21" spans="1:7" s="344" customFormat="1" ht="15">
      <c r="A21" s="576" t="s">
        <v>625</v>
      </c>
      <c r="B21" s="43" t="s">
        <v>61</v>
      </c>
      <c r="C21" s="43"/>
      <c r="D21" s="43"/>
      <c r="E21" s="43"/>
      <c r="F21" s="43"/>
      <c r="G21" s="43"/>
    </row>
    <row r="22" spans="1:7" s="344" customFormat="1" ht="31.5">
      <c r="A22" s="576"/>
      <c r="B22" s="505" t="s">
        <v>626</v>
      </c>
      <c r="C22" s="43"/>
      <c r="D22" s="43"/>
      <c r="E22" s="43"/>
      <c r="F22" s="43"/>
      <c r="G22" s="43"/>
    </row>
    <row r="23" spans="1:7" s="344" customFormat="1" ht="15.75">
      <c r="A23" s="576"/>
      <c r="B23" s="505" t="s">
        <v>627</v>
      </c>
      <c r="C23" s="43"/>
      <c r="D23" s="43"/>
      <c r="E23" s="43"/>
      <c r="F23" s="43"/>
      <c r="G23" s="43"/>
    </row>
    <row r="24" spans="1:7" s="344" customFormat="1" ht="31.5">
      <c r="A24" s="576"/>
      <c r="B24" s="505" t="s">
        <v>628</v>
      </c>
      <c r="C24" s="43"/>
      <c r="D24" s="43"/>
      <c r="E24" s="43"/>
      <c r="F24" s="43"/>
      <c r="G24" s="43"/>
    </row>
    <row r="25" spans="1:7" s="344" customFormat="1" ht="15">
      <c r="A25" s="576" t="s">
        <v>630</v>
      </c>
      <c r="B25" s="43" t="s">
        <v>108</v>
      </c>
      <c r="C25" s="43"/>
      <c r="D25" s="43"/>
      <c r="E25" s="43"/>
      <c r="F25" s="43"/>
      <c r="G25" s="43"/>
    </row>
    <row r="26" spans="1:7" s="344" customFormat="1" ht="31.5">
      <c r="A26" s="576"/>
      <c r="B26" s="505" t="s">
        <v>629</v>
      </c>
      <c r="C26" s="43"/>
      <c r="D26" s="43"/>
      <c r="E26" s="43"/>
      <c r="F26" s="43"/>
      <c r="G26" s="43"/>
    </row>
    <row r="27" spans="1:7" s="344" customFormat="1" ht="15.75">
      <c r="A27" s="576" t="s">
        <v>631</v>
      </c>
      <c r="B27" s="476" t="s">
        <v>48</v>
      </c>
      <c r="C27" s="43"/>
      <c r="D27" s="43"/>
      <c r="E27" s="43"/>
      <c r="F27" s="43"/>
      <c r="G27" s="43"/>
    </row>
    <row r="28" spans="1:7" s="344" customFormat="1" ht="15.75">
      <c r="A28" s="576"/>
      <c r="B28" s="164" t="s">
        <v>632</v>
      </c>
      <c r="C28" s="43"/>
      <c r="D28" s="43"/>
      <c r="E28" s="43"/>
      <c r="F28" s="43"/>
      <c r="G28" s="43"/>
    </row>
    <row r="29" spans="1:7" s="344" customFormat="1" ht="31.5">
      <c r="A29" s="576"/>
      <c r="B29" s="164" t="s">
        <v>633</v>
      </c>
      <c r="C29" s="43"/>
      <c r="D29" s="43"/>
      <c r="E29" s="43"/>
      <c r="F29" s="43"/>
      <c r="G29" s="43"/>
    </row>
    <row r="30" spans="1:7" s="344" customFormat="1" ht="15.75">
      <c r="A30" s="576" t="s">
        <v>637</v>
      </c>
      <c r="B30" s="289" t="s">
        <v>634</v>
      </c>
      <c r="C30" s="43"/>
      <c r="D30" s="43"/>
      <c r="E30" s="43"/>
      <c r="F30" s="43"/>
      <c r="G30" s="43"/>
    </row>
    <row r="31" spans="1:7" s="344" customFormat="1" ht="47.25">
      <c r="A31" s="576"/>
      <c r="B31" s="164" t="s">
        <v>635</v>
      </c>
      <c r="C31" s="43"/>
      <c r="D31" s="43"/>
      <c r="E31" s="43"/>
      <c r="F31" s="43"/>
      <c r="G31" s="43"/>
    </row>
    <row r="32" spans="1:7" s="344" customFormat="1" ht="15.75">
      <c r="A32" s="42"/>
      <c r="B32" s="506" t="s">
        <v>636</v>
      </c>
      <c r="C32" s="43"/>
      <c r="D32" s="43"/>
      <c r="E32" s="43"/>
      <c r="F32" s="43"/>
      <c r="G32" s="43"/>
    </row>
    <row r="34" spans="2:7" ht="30" customHeight="1">
      <c r="B34" s="718" t="s">
        <v>640</v>
      </c>
      <c r="C34" s="718"/>
      <c r="D34" s="718"/>
      <c r="E34" s="718"/>
      <c r="F34" s="718"/>
      <c r="G34" s="718"/>
    </row>
  </sheetData>
  <mergeCells count="5">
    <mergeCell ref="A2:G2"/>
    <mergeCell ref="A3:G3"/>
    <mergeCell ref="A4:G4"/>
    <mergeCell ref="B34:G34"/>
    <mergeCell ref="A1:G1"/>
  </mergeCells>
  <pageMargins left="0.44" right="0.2" top="0.44" bottom="0.33" header="0.2" footer="0.2"/>
  <pageSetup paperSize="9" orientation="landscape" r:id="rId1"/>
  <headerFooter differentFirst="1">
    <oddHeader>&amp;C&amp;P</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zoomScaleNormal="100" workbookViewId="0">
      <selection activeCell="A4" sqref="A4:L4"/>
    </sheetView>
  </sheetViews>
  <sheetFormatPr defaultColWidth="9.125" defaultRowHeight="14.25"/>
  <cols>
    <col min="1" max="1" width="9.125" style="45"/>
    <col min="2" max="2" width="30.875" style="45" customWidth="1"/>
    <col min="3" max="6" width="6.625" style="45" customWidth="1"/>
    <col min="7" max="7" width="10.25" style="45" customWidth="1"/>
    <col min="8" max="8" width="10.375" style="45" customWidth="1"/>
    <col min="9" max="9" width="11" style="45" customWidth="1"/>
    <col min="10" max="10" width="10.125" style="45" customWidth="1"/>
    <col min="11" max="11" width="11" style="45" customWidth="1"/>
    <col min="12" max="12" width="10.375" style="45" customWidth="1"/>
    <col min="13" max="16384" width="9.125" style="45"/>
  </cols>
  <sheetData>
    <row r="1" spans="1:17" ht="18.75">
      <c r="A1" s="723" t="s">
        <v>13</v>
      </c>
      <c r="B1" s="723"/>
      <c r="C1" s="723"/>
      <c r="D1" s="723"/>
      <c r="E1" s="723"/>
      <c r="F1" s="723"/>
      <c r="G1" s="723"/>
      <c r="H1" s="723"/>
      <c r="I1" s="723"/>
      <c r="J1" s="723"/>
      <c r="K1" s="723"/>
      <c r="L1" s="723"/>
    </row>
    <row r="2" spans="1:17" ht="41.25" customHeight="1">
      <c r="A2" s="722" t="s">
        <v>6</v>
      </c>
      <c r="B2" s="722"/>
      <c r="C2" s="722"/>
      <c r="D2" s="722"/>
      <c r="E2" s="722"/>
      <c r="F2" s="722"/>
      <c r="G2" s="722"/>
      <c r="H2" s="722"/>
      <c r="I2" s="722"/>
      <c r="J2" s="722"/>
      <c r="K2" s="722"/>
      <c r="L2" s="722"/>
    </row>
    <row r="3" spans="1:17" ht="15.75">
      <c r="A3" s="724" t="str">
        <f>'PL 1'!A3:I3</f>
        <v>(Kèm theo báo cáo số       /BC-ĐGS ngày       tháng       năm 2024 của Đoàn giám sát Đoàn đại biểu Quốc hội tỉnh Đồng Tháp)</v>
      </c>
      <c r="B3" s="724"/>
      <c r="C3" s="724"/>
      <c r="D3" s="724"/>
      <c r="E3" s="724"/>
      <c r="F3" s="724"/>
      <c r="G3" s="724"/>
      <c r="H3" s="724"/>
      <c r="I3" s="724"/>
      <c r="J3" s="724"/>
      <c r="K3" s="724"/>
      <c r="L3" s="724"/>
      <c r="M3" s="46"/>
      <c r="N3" s="46"/>
      <c r="O3" s="46"/>
      <c r="P3" s="46"/>
      <c r="Q3" s="46"/>
    </row>
    <row r="4" spans="1:17">
      <c r="A4" s="719" t="s">
        <v>4</v>
      </c>
      <c r="B4" s="719"/>
      <c r="C4" s="719"/>
      <c r="D4" s="719"/>
      <c r="E4" s="719"/>
      <c r="F4" s="719"/>
      <c r="G4" s="719"/>
      <c r="H4" s="719"/>
      <c r="I4" s="719"/>
      <c r="J4" s="719"/>
      <c r="K4" s="719"/>
      <c r="L4" s="719"/>
    </row>
    <row r="6" spans="1:17" ht="45.75" customHeight="1">
      <c r="A6" s="727" t="s">
        <v>0</v>
      </c>
      <c r="B6" s="696" t="s">
        <v>1</v>
      </c>
      <c r="C6" s="696" t="s">
        <v>7</v>
      </c>
      <c r="D6" s="696" t="s">
        <v>8</v>
      </c>
      <c r="E6" s="696" t="s">
        <v>9</v>
      </c>
      <c r="F6" s="696" t="s">
        <v>10</v>
      </c>
      <c r="G6" s="720" t="s">
        <v>16</v>
      </c>
      <c r="H6" s="721"/>
      <c r="I6" s="720" t="s">
        <v>17</v>
      </c>
      <c r="J6" s="721"/>
      <c r="K6" s="720" t="s">
        <v>18</v>
      </c>
      <c r="L6" s="721"/>
    </row>
    <row r="7" spans="1:17" ht="15.75" customHeight="1">
      <c r="A7" s="728"/>
      <c r="B7" s="730"/>
      <c r="C7" s="730"/>
      <c r="D7" s="730"/>
      <c r="E7" s="730"/>
      <c r="F7" s="730"/>
      <c r="G7" s="725" t="s">
        <v>11</v>
      </c>
      <c r="H7" s="725" t="s">
        <v>12</v>
      </c>
      <c r="I7" s="725" t="s">
        <v>11</v>
      </c>
      <c r="J7" s="725" t="s">
        <v>12</v>
      </c>
      <c r="K7" s="725" t="s">
        <v>11</v>
      </c>
      <c r="L7" s="725" t="s">
        <v>12</v>
      </c>
    </row>
    <row r="8" spans="1:17" ht="15.75" customHeight="1">
      <c r="A8" s="729"/>
      <c r="B8" s="697"/>
      <c r="C8" s="697"/>
      <c r="D8" s="697"/>
      <c r="E8" s="697"/>
      <c r="F8" s="697"/>
      <c r="G8" s="726"/>
      <c r="H8" s="726"/>
      <c r="I8" s="726"/>
      <c r="J8" s="726"/>
      <c r="K8" s="726"/>
      <c r="L8" s="726"/>
    </row>
    <row r="9" spans="1:17" ht="15.75">
      <c r="A9" s="50">
        <v>1</v>
      </c>
      <c r="B9" s="50">
        <v>2</v>
      </c>
      <c r="C9" s="50">
        <v>3</v>
      </c>
      <c r="D9" s="50">
        <v>4</v>
      </c>
      <c r="E9" s="50">
        <v>5</v>
      </c>
      <c r="F9" s="50">
        <v>6</v>
      </c>
      <c r="G9" s="50">
        <v>7</v>
      </c>
      <c r="H9" s="50">
        <v>8</v>
      </c>
      <c r="I9" s="50">
        <v>9</v>
      </c>
      <c r="J9" s="50">
        <v>10</v>
      </c>
      <c r="K9" s="50">
        <v>11</v>
      </c>
      <c r="L9" s="50">
        <v>12</v>
      </c>
    </row>
    <row r="10" spans="1:17" ht="15.75">
      <c r="A10" s="1"/>
      <c r="B10" s="1" t="s">
        <v>134</v>
      </c>
      <c r="C10" s="1"/>
      <c r="D10" s="1"/>
      <c r="E10" s="1"/>
      <c r="F10" s="1"/>
      <c r="G10" s="55"/>
      <c r="H10" s="55"/>
      <c r="I10" s="52"/>
      <c r="J10" s="52"/>
      <c r="K10" s="52"/>
      <c r="L10" s="52"/>
    </row>
    <row r="11" spans="1:17" ht="15.75">
      <c r="A11" s="53" t="s">
        <v>25</v>
      </c>
      <c r="B11" s="2" t="s">
        <v>26</v>
      </c>
      <c r="C11" s="2"/>
      <c r="D11" s="2"/>
      <c r="E11" s="2"/>
      <c r="F11" s="2"/>
      <c r="G11" s="55"/>
      <c r="H11" s="55"/>
      <c r="I11" s="52"/>
      <c r="J11" s="52"/>
      <c r="K11" s="52"/>
      <c r="L11" s="52"/>
    </row>
    <row r="12" spans="1:17" s="114" customFormat="1" ht="15.75">
      <c r="A12" s="98">
        <v>1</v>
      </c>
      <c r="B12" s="97" t="s">
        <v>228</v>
      </c>
      <c r="C12" s="98">
        <f>SUM(C13:C15)</f>
        <v>2</v>
      </c>
      <c r="D12" s="98">
        <f t="shared" ref="D12:F12" si="0">SUM(D13:D15)</f>
        <v>2</v>
      </c>
      <c r="E12" s="98">
        <f t="shared" si="0"/>
        <v>3</v>
      </c>
      <c r="F12" s="98">
        <f t="shared" si="0"/>
        <v>3</v>
      </c>
      <c r="G12" s="98">
        <f t="shared" ref="G12" si="1">SUM(G13:G15)</f>
        <v>0</v>
      </c>
      <c r="H12" s="98">
        <f t="shared" ref="H12" si="2">SUM(H13:H15)</f>
        <v>0</v>
      </c>
      <c r="I12" s="98">
        <f t="shared" ref="I12" si="3">SUM(I13:I15)</f>
        <v>1</v>
      </c>
      <c r="J12" s="98">
        <f t="shared" ref="J12" si="4">SUM(J13:J15)</f>
        <v>150</v>
      </c>
      <c r="K12" s="98">
        <f t="shared" ref="K12" si="5">SUM(K13:K15)</f>
        <v>1</v>
      </c>
      <c r="L12" s="98">
        <f t="shared" ref="L12" si="6">SUM(L13:L15)</f>
        <v>150</v>
      </c>
    </row>
    <row r="13" spans="1:17" s="174" customFormat="1" ht="15.75">
      <c r="A13" s="172"/>
      <c r="B13" s="18" t="s">
        <v>229</v>
      </c>
      <c r="C13" s="4">
        <v>1</v>
      </c>
      <c r="D13" s="4">
        <v>1</v>
      </c>
      <c r="E13" s="4">
        <v>1</v>
      </c>
      <c r="F13" s="4">
        <v>1</v>
      </c>
      <c r="G13" s="175">
        <v>0</v>
      </c>
      <c r="H13" s="175">
        <v>0</v>
      </c>
      <c r="I13" s="176">
        <v>0</v>
      </c>
      <c r="J13" s="176">
        <v>0</v>
      </c>
      <c r="K13" s="176">
        <v>0</v>
      </c>
      <c r="L13" s="176">
        <v>0</v>
      </c>
    </row>
    <row r="14" spans="1:17" s="174" customFormat="1" ht="15.75">
      <c r="A14" s="172"/>
      <c r="B14" s="18" t="s">
        <v>230</v>
      </c>
      <c r="C14" s="4">
        <v>1</v>
      </c>
      <c r="D14" s="4">
        <v>1</v>
      </c>
      <c r="E14" s="4">
        <v>1</v>
      </c>
      <c r="F14" s="4">
        <v>1</v>
      </c>
      <c r="G14" s="175">
        <v>0</v>
      </c>
      <c r="H14" s="175">
        <v>0</v>
      </c>
      <c r="I14" s="176">
        <v>0</v>
      </c>
      <c r="J14" s="176">
        <v>0</v>
      </c>
      <c r="K14" s="176">
        <v>0</v>
      </c>
      <c r="L14" s="176">
        <v>0</v>
      </c>
    </row>
    <row r="15" spans="1:17" s="174" customFormat="1" ht="15.75">
      <c r="A15" s="172"/>
      <c r="B15" s="18" t="s">
        <v>231</v>
      </c>
      <c r="C15" s="4"/>
      <c r="D15" s="4"/>
      <c r="E15" s="4">
        <v>1</v>
      </c>
      <c r="F15" s="4">
        <v>1</v>
      </c>
      <c r="G15" s="175">
        <v>0</v>
      </c>
      <c r="H15" s="175">
        <v>0</v>
      </c>
      <c r="I15" s="176">
        <v>1</v>
      </c>
      <c r="J15" s="176">
        <v>150</v>
      </c>
      <c r="K15" s="176">
        <v>1</v>
      </c>
      <c r="L15" s="176">
        <v>150</v>
      </c>
    </row>
    <row r="16" spans="1:17" ht="15.75">
      <c r="A16" s="98">
        <v>2</v>
      </c>
      <c r="B16" s="22" t="s">
        <v>85</v>
      </c>
      <c r="C16" s="24">
        <v>12</v>
      </c>
      <c r="D16" s="24">
        <v>12</v>
      </c>
      <c r="E16" s="24">
        <v>15</v>
      </c>
      <c r="F16" s="24">
        <v>18</v>
      </c>
      <c r="G16" s="198">
        <f>F16-E16</f>
        <v>3</v>
      </c>
      <c r="H16" s="198">
        <f>3*100/E16</f>
        <v>20</v>
      </c>
      <c r="I16" s="226">
        <f>F16-D16</f>
        <v>6</v>
      </c>
      <c r="J16" s="226">
        <f>I16*100/D16</f>
        <v>50</v>
      </c>
      <c r="K16" s="226">
        <f>F16-C16</f>
        <v>6</v>
      </c>
      <c r="L16" s="226">
        <f>K16*100/C16</f>
        <v>50</v>
      </c>
    </row>
    <row r="17" spans="1:14" s="174" customFormat="1" ht="15.75">
      <c r="A17" s="172"/>
      <c r="B17" s="18"/>
      <c r="C17" s="4"/>
      <c r="D17" s="4"/>
      <c r="E17" s="4"/>
      <c r="F17" s="4"/>
      <c r="G17" s="175"/>
      <c r="H17" s="175"/>
      <c r="I17" s="176"/>
      <c r="J17" s="176"/>
      <c r="K17" s="176"/>
      <c r="L17" s="176"/>
    </row>
    <row r="18" spans="1:14" ht="15.75">
      <c r="A18" s="98">
        <v>3</v>
      </c>
      <c r="B18" s="22" t="s">
        <v>29</v>
      </c>
      <c r="C18" s="24"/>
      <c r="D18" s="24"/>
      <c r="E18" s="24"/>
      <c r="F18" s="24"/>
      <c r="G18" s="198"/>
      <c r="H18" s="198"/>
      <c r="I18" s="201"/>
      <c r="J18" s="201"/>
      <c r="K18" s="201"/>
      <c r="L18" s="201"/>
    </row>
    <row r="19" spans="1:14" s="174" customFormat="1" ht="31.5">
      <c r="A19" s="50"/>
      <c r="B19" s="57" t="s">
        <v>243</v>
      </c>
      <c r="C19" s="202"/>
      <c r="D19" s="202"/>
      <c r="E19" s="204">
        <v>1</v>
      </c>
      <c r="F19" s="204">
        <v>1</v>
      </c>
      <c r="G19" s="203">
        <v>0</v>
      </c>
      <c r="H19" s="203">
        <v>0</v>
      </c>
      <c r="I19" s="205">
        <v>0</v>
      </c>
      <c r="J19" s="205">
        <v>0</v>
      </c>
      <c r="K19" s="205">
        <v>0</v>
      </c>
      <c r="L19" s="206">
        <v>0</v>
      </c>
    </row>
    <row r="20" spans="1:14" ht="15.75">
      <c r="A20" s="53" t="s">
        <v>57</v>
      </c>
      <c r="B20" s="2" t="s">
        <v>2</v>
      </c>
      <c r="C20" s="52"/>
      <c r="D20" s="52"/>
      <c r="E20" s="52"/>
      <c r="F20" s="52"/>
      <c r="G20" s="52"/>
      <c r="H20" s="52"/>
      <c r="I20" s="52"/>
      <c r="J20" s="52"/>
      <c r="K20" s="52"/>
      <c r="L20" s="52"/>
    </row>
    <row r="21" spans="1:14" ht="15.75">
      <c r="A21" s="98"/>
      <c r="B21" s="97" t="s">
        <v>282</v>
      </c>
      <c r="C21" s="12"/>
      <c r="D21" s="12"/>
      <c r="E21" s="12"/>
      <c r="F21" s="12"/>
      <c r="G21" s="12"/>
      <c r="H21" s="225"/>
      <c r="I21" s="12"/>
      <c r="J21" s="225"/>
      <c r="K21" s="12"/>
      <c r="L21" s="225"/>
    </row>
    <row r="22" spans="1:14" ht="15.75">
      <c r="A22" s="53" t="s">
        <v>63</v>
      </c>
      <c r="B22" s="2" t="s">
        <v>64</v>
      </c>
      <c r="C22" s="52"/>
      <c r="D22" s="52"/>
      <c r="E22" s="52"/>
      <c r="F22" s="52"/>
      <c r="G22" s="52"/>
      <c r="H22" s="52"/>
      <c r="I22" s="52"/>
      <c r="J22" s="52"/>
      <c r="K22" s="52"/>
      <c r="L22" s="52"/>
    </row>
    <row r="23" spans="1:14" ht="15.75">
      <c r="A23" s="98">
        <v>1</v>
      </c>
      <c r="B23" s="97" t="s">
        <v>85</v>
      </c>
      <c r="C23" s="12">
        <v>88</v>
      </c>
      <c r="D23" s="12">
        <v>100</v>
      </c>
      <c r="E23" s="12">
        <v>113</v>
      </c>
      <c r="F23" s="12">
        <v>125</v>
      </c>
      <c r="G23" s="226">
        <f>F23-E23</f>
        <v>12</v>
      </c>
      <c r="H23" s="227">
        <f>12*100/E23</f>
        <v>10.619469026548673</v>
      </c>
      <c r="I23" s="226">
        <v>25</v>
      </c>
      <c r="J23" s="226">
        <f>25*100/D23</f>
        <v>25</v>
      </c>
      <c r="K23" s="226">
        <v>37</v>
      </c>
      <c r="L23" s="227">
        <f>37*100/C23</f>
        <v>42.045454545454547</v>
      </c>
    </row>
    <row r="24" spans="1:14" ht="15.75">
      <c r="A24" s="53" t="s">
        <v>73</v>
      </c>
      <c r="B24" s="2" t="s">
        <v>74</v>
      </c>
      <c r="C24" s="52"/>
      <c r="D24" s="52"/>
      <c r="E24" s="52"/>
      <c r="F24" s="52"/>
      <c r="G24" s="52"/>
      <c r="H24" s="52"/>
      <c r="I24" s="52"/>
      <c r="J24" s="52"/>
      <c r="K24" s="52"/>
      <c r="L24" s="52"/>
    </row>
    <row r="25" spans="1:14" ht="15.75">
      <c r="A25" s="53"/>
      <c r="B25" s="2" t="s">
        <v>78</v>
      </c>
      <c r="C25" s="52"/>
      <c r="D25" s="52"/>
      <c r="E25" s="52"/>
      <c r="F25" s="52"/>
      <c r="G25" s="52"/>
      <c r="H25" s="52"/>
      <c r="I25" s="52"/>
      <c r="J25" s="52"/>
      <c r="K25" s="52"/>
      <c r="L25" s="52"/>
    </row>
    <row r="26" spans="1:14" ht="31.5">
      <c r="A26" s="53" t="s">
        <v>75</v>
      </c>
      <c r="B26" s="2" t="s">
        <v>76</v>
      </c>
      <c r="C26" s="52"/>
      <c r="D26" s="52"/>
      <c r="E26" s="52"/>
      <c r="F26" s="52"/>
      <c r="G26" s="52"/>
      <c r="H26" s="52"/>
      <c r="I26" s="52"/>
      <c r="J26" s="52"/>
      <c r="K26" s="52"/>
      <c r="L26" s="52"/>
    </row>
    <row r="27" spans="1:14" ht="15.75">
      <c r="A27" s="53"/>
      <c r="B27" s="2" t="s">
        <v>78</v>
      </c>
      <c r="C27" s="52"/>
      <c r="D27" s="52"/>
      <c r="E27" s="52"/>
      <c r="F27" s="52"/>
      <c r="G27" s="52"/>
      <c r="H27" s="52"/>
      <c r="I27" s="52"/>
      <c r="J27" s="52"/>
      <c r="K27" s="52"/>
      <c r="L27" s="52"/>
    </row>
    <row r="28" spans="1:14" ht="31.5">
      <c r="A28" s="53" t="s">
        <v>95</v>
      </c>
      <c r="B28" s="2" t="s">
        <v>96</v>
      </c>
      <c r="C28" s="194">
        <v>3</v>
      </c>
      <c r="D28" s="194">
        <v>3</v>
      </c>
      <c r="E28" s="194">
        <v>3</v>
      </c>
      <c r="F28" s="194">
        <v>3</v>
      </c>
      <c r="G28" s="194">
        <v>0</v>
      </c>
      <c r="H28" s="194">
        <v>0</v>
      </c>
      <c r="I28" s="194">
        <v>0</v>
      </c>
      <c r="J28" s="194">
        <v>0</v>
      </c>
      <c r="K28" s="194">
        <v>0</v>
      </c>
      <c r="L28" s="194">
        <v>0</v>
      </c>
    </row>
    <row r="29" spans="1:14" s="174" customFormat="1" ht="60">
      <c r="A29" s="172"/>
      <c r="B29" s="83" t="s">
        <v>310</v>
      </c>
      <c r="C29" s="304">
        <v>1</v>
      </c>
      <c r="D29" s="304">
        <v>1</v>
      </c>
      <c r="E29" s="304">
        <v>1</v>
      </c>
      <c r="F29" s="304">
        <v>1</v>
      </c>
      <c r="G29" s="304">
        <v>0</v>
      </c>
      <c r="H29" s="304">
        <v>0</v>
      </c>
      <c r="I29" s="304">
        <v>0</v>
      </c>
      <c r="J29" s="304">
        <v>0</v>
      </c>
      <c r="K29" s="304">
        <v>0</v>
      </c>
      <c r="L29" s="304">
        <v>0</v>
      </c>
    </row>
    <row r="30" spans="1:14" s="174" customFormat="1" ht="75">
      <c r="A30" s="172"/>
      <c r="B30" s="83" t="s">
        <v>311</v>
      </c>
      <c r="C30" s="72">
        <v>1</v>
      </c>
      <c r="D30" s="72">
        <v>1</v>
      </c>
      <c r="E30" s="72">
        <v>1</v>
      </c>
      <c r="F30" s="72">
        <v>1</v>
      </c>
      <c r="G30" s="72">
        <v>0</v>
      </c>
      <c r="H30" s="72">
        <v>0</v>
      </c>
      <c r="I30" s="72">
        <v>0</v>
      </c>
      <c r="J30" s="72">
        <v>0</v>
      </c>
      <c r="K30" s="72">
        <v>0</v>
      </c>
      <c r="L30" s="72">
        <v>0</v>
      </c>
      <c r="M30" s="86"/>
      <c r="N30" s="86"/>
    </row>
    <row r="31" spans="1:14" s="174" customFormat="1" ht="75">
      <c r="A31" s="172"/>
      <c r="B31" s="83" t="s">
        <v>312</v>
      </c>
      <c r="C31" s="72">
        <v>1</v>
      </c>
      <c r="D31" s="72">
        <v>1</v>
      </c>
      <c r="E31" s="72">
        <v>1</v>
      </c>
      <c r="F31" s="72">
        <v>1</v>
      </c>
      <c r="G31" s="72">
        <v>0</v>
      </c>
      <c r="H31" s="72">
        <v>0</v>
      </c>
      <c r="I31" s="72">
        <v>0</v>
      </c>
      <c r="J31" s="72">
        <v>0</v>
      </c>
      <c r="K31" s="72">
        <v>0</v>
      </c>
      <c r="L31" s="72">
        <v>0</v>
      </c>
      <c r="M31" s="86"/>
      <c r="N31" s="86"/>
    </row>
    <row r="32" spans="1:14" ht="15.75">
      <c r="A32" s="53"/>
      <c r="B32" s="2" t="s">
        <v>78</v>
      </c>
      <c r="C32" s="194"/>
      <c r="D32" s="194"/>
      <c r="E32" s="194"/>
      <c r="F32" s="194"/>
      <c r="G32" s="194"/>
      <c r="H32" s="194"/>
      <c r="I32" s="194"/>
      <c r="J32" s="194"/>
      <c r="K32" s="194"/>
      <c r="L32" s="194"/>
    </row>
    <row r="33" spans="1:12" ht="31.5">
      <c r="A33" s="53" t="s">
        <v>99</v>
      </c>
      <c r="B33" s="2" t="s">
        <v>3</v>
      </c>
      <c r="C33" s="52"/>
      <c r="D33" s="52"/>
      <c r="E33" s="52"/>
      <c r="F33" s="52"/>
      <c r="G33" s="52"/>
      <c r="H33" s="52"/>
      <c r="I33" s="52"/>
      <c r="J33" s="52"/>
      <c r="K33" s="52"/>
      <c r="L33" s="52"/>
    </row>
    <row r="34" spans="1:12">
      <c r="A34" s="52"/>
      <c r="B34" s="52" t="s">
        <v>78</v>
      </c>
      <c r="C34" s="52"/>
      <c r="D34" s="52"/>
      <c r="E34" s="52"/>
      <c r="F34" s="52"/>
      <c r="G34" s="52"/>
      <c r="H34" s="52"/>
      <c r="I34" s="52"/>
      <c r="J34" s="52"/>
      <c r="K34" s="52"/>
      <c r="L34" s="52"/>
    </row>
  </sheetData>
  <mergeCells count="19">
    <mergeCell ref="I7:I8"/>
    <mergeCell ref="J7:J8"/>
    <mergeCell ref="K7:K8"/>
    <mergeCell ref="L7:L8"/>
    <mergeCell ref="A6:A8"/>
    <mergeCell ref="B6:B8"/>
    <mergeCell ref="G6:H6"/>
    <mergeCell ref="G7:G8"/>
    <mergeCell ref="H7:H8"/>
    <mergeCell ref="C6:C8"/>
    <mergeCell ref="D6:D8"/>
    <mergeCell ref="E6:E8"/>
    <mergeCell ref="F6:F8"/>
    <mergeCell ref="A4:L4"/>
    <mergeCell ref="I6:J6"/>
    <mergeCell ref="K6:L6"/>
    <mergeCell ref="A2:L2"/>
    <mergeCell ref="A1:L1"/>
    <mergeCell ref="A3:L3"/>
  </mergeCells>
  <pageMargins left="0.38" right="0.2" top="0.44" bottom="0.4" header="0.3" footer="0.3"/>
  <pageSetup paperSize="9" orientation="landscape" r:id="rId1"/>
  <headerFooter differentFirst="1">
    <oddHeader>&amp;C&amp;P</oddHeader>
  </headerFooter>
  <ignoredErrors>
    <ignoredError sqref="C12:F12"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6"/>
  <sheetViews>
    <sheetView tabSelected="1" zoomScaleNormal="100" workbookViewId="0">
      <selection activeCell="H7" sqref="H7"/>
    </sheetView>
  </sheetViews>
  <sheetFormatPr defaultColWidth="9.125" defaultRowHeight="15"/>
  <cols>
    <col min="1" max="1" width="5.625" style="68" customWidth="1"/>
    <col min="2" max="2" width="37.625" style="68" customWidth="1"/>
    <col min="3" max="6" width="11" style="68" customWidth="1"/>
    <col min="7" max="16384" width="9.125" style="68"/>
  </cols>
  <sheetData>
    <row r="2" spans="1:6" ht="15.75">
      <c r="A2" s="731" t="s">
        <v>682</v>
      </c>
      <c r="B2" s="731"/>
      <c r="C2" s="731"/>
      <c r="D2" s="731"/>
      <c r="E2" s="731"/>
      <c r="F2" s="731"/>
    </row>
    <row r="3" spans="1:6" ht="30.6" customHeight="1">
      <c r="A3" s="733" t="s">
        <v>689</v>
      </c>
      <c r="B3" s="733"/>
      <c r="C3" s="733"/>
      <c r="D3" s="733"/>
      <c r="E3" s="733"/>
      <c r="F3" s="733"/>
    </row>
    <row r="4" spans="1:6" ht="50.25" customHeight="1">
      <c r="A4" s="621" t="s">
        <v>691</v>
      </c>
      <c r="B4" s="620"/>
      <c r="C4" s="620"/>
      <c r="D4" s="620"/>
      <c r="E4" s="620"/>
      <c r="F4" s="620"/>
    </row>
    <row r="5" spans="1:6" ht="15.75">
      <c r="A5" s="734" t="s">
        <v>408</v>
      </c>
      <c r="B5" s="734"/>
      <c r="C5" s="734"/>
      <c r="D5" s="734"/>
      <c r="E5" s="734"/>
      <c r="F5" s="734"/>
    </row>
    <row r="6" spans="1:6">
      <c r="A6" s="313"/>
    </row>
    <row r="7" spans="1:6" ht="30" customHeight="1">
      <c r="A7" s="510" t="s">
        <v>0</v>
      </c>
      <c r="B7" s="510" t="s">
        <v>389</v>
      </c>
      <c r="C7" s="732" t="s">
        <v>390</v>
      </c>
      <c r="D7" s="732"/>
      <c r="E7" s="732"/>
      <c r="F7" s="732"/>
    </row>
    <row r="8" spans="1:6" ht="30" customHeight="1">
      <c r="A8" s="510"/>
      <c r="B8" s="510"/>
      <c r="C8" s="510" t="s">
        <v>7</v>
      </c>
      <c r="D8" s="510" t="s">
        <v>8</v>
      </c>
      <c r="E8" s="510" t="s">
        <v>9</v>
      </c>
      <c r="F8" s="510" t="s">
        <v>10</v>
      </c>
    </row>
    <row r="9" spans="1:6" ht="30" customHeight="1">
      <c r="A9" s="42"/>
      <c r="B9" s="535" t="s">
        <v>345</v>
      </c>
      <c r="C9" s="510">
        <f>SUM(C10:C15)</f>
        <v>909</v>
      </c>
      <c r="D9" s="510">
        <f t="shared" ref="D9:F9" si="0">SUM(D10:D15)</f>
        <v>880</v>
      </c>
      <c r="E9" s="510">
        <f t="shared" si="0"/>
        <v>701</v>
      </c>
      <c r="F9" s="510">
        <f t="shared" si="0"/>
        <v>676</v>
      </c>
    </row>
    <row r="10" spans="1:6" ht="30" customHeight="1">
      <c r="A10" s="42">
        <v>1</v>
      </c>
      <c r="B10" s="43" t="s">
        <v>27</v>
      </c>
      <c r="C10" s="42">
        <v>6</v>
      </c>
      <c r="D10" s="42">
        <v>6</v>
      </c>
      <c r="E10" s="42">
        <v>2</v>
      </c>
      <c r="F10" s="42">
        <v>1</v>
      </c>
    </row>
    <row r="11" spans="1:6" ht="30" customHeight="1">
      <c r="A11" s="42">
        <v>2</v>
      </c>
      <c r="B11" s="43" t="s">
        <v>28</v>
      </c>
      <c r="C11" s="42">
        <v>115</v>
      </c>
      <c r="D11" s="42">
        <v>118</v>
      </c>
      <c r="E11" s="42">
        <v>86</v>
      </c>
      <c r="F11" s="42">
        <v>86</v>
      </c>
    </row>
    <row r="12" spans="1:6" ht="30" customHeight="1">
      <c r="A12" s="42">
        <v>3</v>
      </c>
      <c r="B12" s="43" t="s">
        <v>391</v>
      </c>
      <c r="C12" s="42">
        <v>1</v>
      </c>
      <c r="D12" s="42">
        <v>1</v>
      </c>
      <c r="E12" s="42">
        <v>0</v>
      </c>
      <c r="F12" s="42">
        <v>0</v>
      </c>
    </row>
    <row r="13" spans="1:6" ht="30" customHeight="1">
      <c r="A13" s="42">
        <v>4</v>
      </c>
      <c r="B13" s="43" t="s">
        <v>39</v>
      </c>
      <c r="C13" s="42">
        <v>77</v>
      </c>
      <c r="D13" s="42">
        <v>51</v>
      </c>
      <c r="E13" s="42">
        <v>12</v>
      </c>
      <c r="F13" s="42">
        <v>12</v>
      </c>
    </row>
    <row r="14" spans="1:6" ht="30" customHeight="1">
      <c r="A14" s="42">
        <v>5</v>
      </c>
      <c r="B14" s="43" t="s">
        <v>40</v>
      </c>
      <c r="C14" s="42">
        <v>710</v>
      </c>
      <c r="D14" s="42">
        <v>704</v>
      </c>
      <c r="E14" s="42">
        <v>601</v>
      </c>
      <c r="F14" s="42">
        <v>577</v>
      </c>
    </row>
    <row r="15" spans="1:6" ht="30" customHeight="1">
      <c r="A15" s="42">
        <v>6</v>
      </c>
      <c r="B15" s="536" t="s">
        <v>392</v>
      </c>
      <c r="C15" s="42"/>
      <c r="D15" s="42"/>
      <c r="E15" s="42"/>
      <c r="F15" s="42"/>
    </row>
    <row r="16" spans="1:6" s="73" customFormat="1" ht="30" customHeight="1">
      <c r="A16" s="317"/>
      <c r="B16" s="537" t="s">
        <v>669</v>
      </c>
      <c r="C16" s="317" t="s">
        <v>674</v>
      </c>
      <c r="D16" s="317" t="s">
        <v>674</v>
      </c>
      <c r="E16" s="317" t="s">
        <v>675</v>
      </c>
      <c r="F16" s="317" t="s">
        <v>675</v>
      </c>
    </row>
  </sheetData>
  <mergeCells count="5">
    <mergeCell ref="A2:F2"/>
    <mergeCell ref="C7:F7"/>
    <mergeCell ref="A3:F3"/>
    <mergeCell ref="A4:F4"/>
    <mergeCell ref="A5:F5"/>
  </mergeCells>
  <hyperlinks>
    <hyperlink ref="A3" location="_ftn1" display="_ftn1"/>
  </hyperlinks>
  <pageMargins left="0.5" right="0.2" top="0.47"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16</vt:i4>
      </vt:variant>
    </vt:vector>
  </HeadingPairs>
  <TitlesOfParts>
    <vt:vector size="28" baseType="lpstr">
      <vt:lpstr>PL 1</vt:lpstr>
      <vt:lpstr>PL 2</vt:lpstr>
      <vt:lpstr>PL 3</vt:lpstr>
      <vt:lpstr>PL 4</vt:lpstr>
      <vt:lpstr>PL 5</vt:lpstr>
      <vt:lpstr>PL 6</vt:lpstr>
      <vt:lpstr>PL 7</vt:lpstr>
      <vt:lpstr>PL 8</vt:lpstr>
      <vt:lpstr>PL 9</vt:lpstr>
      <vt:lpstr>PL 10</vt:lpstr>
      <vt:lpstr>PL 11</vt:lpstr>
      <vt:lpstr>PL 12</vt:lpstr>
      <vt:lpstr>'PL 2'!_ftn2</vt:lpstr>
      <vt:lpstr>'PL 2'!_ftn3</vt:lpstr>
      <vt:lpstr>'PL 2'!_ftn4</vt:lpstr>
      <vt:lpstr>'PL 1'!_ftnref1</vt:lpstr>
      <vt:lpstr>'PL 2'!_ftnref2</vt:lpstr>
      <vt:lpstr>'PL 1'!_Hlk144389071</vt:lpstr>
      <vt:lpstr>'PL 10'!Print_Area</vt:lpstr>
      <vt:lpstr>'PL 2'!Print_Area</vt:lpstr>
      <vt:lpstr>'PL 5'!Print_Area</vt:lpstr>
      <vt:lpstr>'PL 6'!Print_Area</vt:lpstr>
      <vt:lpstr>'PL 10'!Print_Titles</vt:lpstr>
      <vt:lpstr>'PL 3'!Print_Titles</vt:lpstr>
      <vt:lpstr>'PL 4'!Print_Titles</vt:lpstr>
      <vt:lpstr>'PL 5'!Print_Titles</vt:lpstr>
      <vt:lpstr>'PL 6'!Print_Titles</vt:lpstr>
      <vt:lpstr>'PL 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A</cp:lastModifiedBy>
  <cp:lastPrinted>2024-03-04T01:46:59Z</cp:lastPrinted>
  <dcterms:created xsi:type="dcterms:W3CDTF">2022-05-17T09:22:25Z</dcterms:created>
  <dcterms:modified xsi:type="dcterms:W3CDTF">2024-03-04T01:47:14Z</dcterms:modified>
</cp:coreProperties>
</file>